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4.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1"/>
  <workbookPr codeName="EstaPastaDeTrabalho"/>
  <mc:AlternateContent xmlns:mc="http://schemas.openxmlformats.org/markup-compatibility/2006">
    <mc:Choice Requires="x15">
      <x15ac:absPath xmlns:x15ac="http://schemas.microsoft.com/office/spreadsheetml/2010/11/ac" url="https://msfintl.sharepoint.com/sites/ClimateSmartMSF/Shared Documents/Baselining/Environmental Impact Toolkit/3. Carbon Emissions Tool/"/>
    </mc:Choice>
  </mc:AlternateContent>
  <xr:revisionPtr revIDLastSave="1278" documentId="13_ncr:1_{8E787C3F-6D59-4A4A-9E80-BA00A3FC23B1}" xr6:coauthVersionLast="47" xr6:coauthVersionMax="47" xr10:uidLastSave="{E71C1B19-5AC0-48F2-8B10-77F8AFF94A3D}"/>
  <bookViews>
    <workbookView xWindow="-120" yWindow="-120" windowWidth="29040" windowHeight="15840" tabRatio="604" firstSheet="2" activeTab="2" xr2:uid="{00000000-000D-0000-FFFF-FFFF00000000}"/>
  </bookViews>
  <sheets>
    <sheet name="STEP 0— WELCOME" sheetId="12" r:id="rId1"/>
    <sheet name="STEP 1 - ENTER DATA HERE" sheetId="22" r:id="rId2"/>
    <sheet name="STEP 2 - RESULTS" sheetId="21" r:id="rId3"/>
    <sheet name="STEP 3 Visualization" sheetId="23" r:id="rId4"/>
    <sheet name="Uncertainty" sheetId="25" r:id="rId5"/>
    <sheet name="EF financial for other years" sheetId="26" r:id="rId6"/>
    <sheet name="Data Validation— do not modify" sheetId="18" r:id="rId7"/>
    <sheet name="Currency table" sheetId="24" r:id="rId8"/>
  </sheets>
  <externalReferences>
    <externalReference r:id="rId9"/>
    <externalReference r:id="rId10"/>
  </externalReferences>
  <definedNames>
    <definedName name="Image_0">'[1]Instructions (text)'!$A$2:$K$29</definedName>
    <definedName name="Image_1">'[1]Read me (text)'!$A$2:$K$20</definedName>
  </definedNames>
  <calcPr calcId="191028"/>
  <pivotCaches>
    <pivotCache cacheId="3793" r:id="rId11"/>
    <pivotCache cacheId="3794" r:id="rId12"/>
  </pivotCaches>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3" i="21" l="1"/>
  <c r="N9" i="21"/>
  <c r="M39" i="21"/>
  <c r="M38" i="21"/>
  <c r="M37" i="21"/>
  <c r="M36" i="21"/>
  <c r="M35" i="21"/>
  <c r="M34" i="21"/>
  <c r="M33" i="21"/>
  <c r="M32" i="21"/>
  <c r="M31" i="21"/>
  <c r="M30" i="21"/>
  <c r="M29" i="21"/>
  <c r="M28" i="21"/>
  <c r="M27" i="21"/>
  <c r="M26" i="21"/>
  <c r="M25" i="21"/>
  <c r="M24" i="21"/>
  <c r="M23" i="21"/>
  <c r="M22" i="21"/>
  <c r="M21" i="21"/>
  <c r="M20" i="21"/>
  <c r="M19" i="21"/>
  <c r="M18" i="21"/>
  <c r="M17" i="21"/>
  <c r="M16" i="21"/>
  <c r="M15" i="21"/>
  <c r="M14" i="21"/>
  <c r="M13" i="21"/>
  <c r="M12" i="21"/>
  <c r="M11" i="21"/>
  <c r="M10" i="21"/>
  <c r="M9" i="21"/>
  <c r="M8" i="21"/>
  <c r="M7" i="21"/>
  <c r="M6" i="21"/>
  <c r="M5" i="21"/>
  <c r="M4" i="21"/>
  <c r="M3" i="21"/>
  <c r="M2" i="21"/>
  <c r="AO26" i="22"/>
  <c r="D8" i="26"/>
  <c r="E8" i="26"/>
  <c r="F8" i="26"/>
  <c r="G8" i="26"/>
  <c r="D9" i="26"/>
  <c r="E9" i="26"/>
  <c r="F9" i="26"/>
  <c r="G9" i="26"/>
  <c r="G7" i="26"/>
  <c r="F7" i="26"/>
  <c r="E7" i="26"/>
  <c r="D7" i="26"/>
  <c r="G5" i="26"/>
  <c r="F5" i="26"/>
  <c r="E5" i="26"/>
  <c r="D5" i="26"/>
  <c r="G4" i="26"/>
  <c r="F4" i="26"/>
  <c r="E4" i="26"/>
  <c r="D4" i="26"/>
  <c r="G6" i="26"/>
  <c r="F6" i="26"/>
  <c r="E6" i="26"/>
  <c r="G3" i="26"/>
  <c r="F3" i="26"/>
  <c r="E3" i="26"/>
  <c r="D3" i="26"/>
  <c r="G2" i="26"/>
  <c r="F2" i="26"/>
  <c r="E2" i="26"/>
  <c r="D2" i="26"/>
  <c r="AI30" i="22"/>
  <c r="D14" i="21"/>
  <c r="U28" i="22"/>
  <c r="Z14" i="21"/>
  <c r="F14" i="21"/>
  <c r="C14" i="21"/>
  <c r="C15" i="21"/>
  <c r="A14" i="21"/>
  <c r="A15" i="21"/>
  <c r="U30" i="22"/>
  <c r="U31" i="22"/>
  <c r="U32" i="22"/>
  <c r="AA14" i="21" s="1"/>
  <c r="U24" i="22"/>
  <c r="U19" i="22"/>
  <c r="U14" i="22"/>
  <c r="U9" i="22"/>
  <c r="U26" i="22" s="1"/>
  <c r="U29" i="22" s="1"/>
  <c r="X14" i="21" s="1"/>
  <c r="Y14" i="21" s="1"/>
  <c r="V5" i="22"/>
  <c r="V6" i="22"/>
  <c r="V7" i="22"/>
  <c r="V8" i="22"/>
  <c r="V9" i="22"/>
  <c r="V10" i="22"/>
  <c r="V11" i="22"/>
  <c r="V12" i="22"/>
  <c r="V13" i="22"/>
  <c r="V14" i="22"/>
  <c r="V15" i="22"/>
  <c r="V16" i="22"/>
  <c r="V17" i="22"/>
  <c r="V18" i="22"/>
  <c r="V19" i="22"/>
  <c r="V20" i="22"/>
  <c r="V21" i="22"/>
  <c r="V22" i="22"/>
  <c r="V23" i="22"/>
  <c r="V24" i="22"/>
  <c r="V25" i="22"/>
  <c r="V26" i="22"/>
  <c r="V27" i="22"/>
  <c r="V29" i="22"/>
  <c r="V30" i="22"/>
  <c r="V32" i="22"/>
  <c r="C6" i="26"/>
  <c r="C9" i="26"/>
  <c r="C8" i="26"/>
  <c r="C7" i="26"/>
  <c r="C5" i="26"/>
  <c r="C4" i="26"/>
  <c r="C3" i="26"/>
  <c r="C2" i="26"/>
  <c r="D20" i="25"/>
  <c r="E9" i="23"/>
  <c r="E8" i="23"/>
  <c r="E7" i="23"/>
  <c r="BI28" i="22"/>
  <c r="Z40" i="21"/>
  <c r="F40" i="21"/>
  <c r="D40" i="21"/>
  <c r="C40" i="21"/>
  <c r="A40" i="21"/>
  <c r="BI32" i="22"/>
  <c r="AA40" i="21" s="1"/>
  <c r="BI30" i="22"/>
  <c r="BI24" i="22"/>
  <c r="BI19" i="22"/>
  <c r="BI14" i="22"/>
  <c r="BI9" i="22"/>
  <c r="AA39" i="21"/>
  <c r="AA38" i="21"/>
  <c r="AA37" i="21"/>
  <c r="AA36" i="21"/>
  <c r="F39" i="21"/>
  <c r="F38" i="21"/>
  <c r="F37" i="21"/>
  <c r="F36" i="21"/>
  <c r="C36" i="21"/>
  <c r="C37" i="21"/>
  <c r="C38" i="21"/>
  <c r="C39" i="21"/>
  <c r="A36" i="21"/>
  <c r="A37" i="21"/>
  <c r="A38" i="21"/>
  <c r="A39" i="21"/>
  <c r="BF28" i="22"/>
  <c r="Z39" i="21" s="1"/>
  <c r="BF24" i="22"/>
  <c r="BF19" i="22"/>
  <c r="BF14" i="22"/>
  <c r="BF9" i="22"/>
  <c r="BE28" i="22"/>
  <c r="Z38" i="21" s="1"/>
  <c r="BE24" i="22"/>
  <c r="BE19" i="22"/>
  <c r="BE14" i="22"/>
  <c r="BE9" i="22"/>
  <c r="BD28" i="22"/>
  <c r="Z37" i="21" s="1"/>
  <c r="BD24" i="22"/>
  <c r="BD19" i="22"/>
  <c r="BD14" i="22"/>
  <c r="BD9" i="22"/>
  <c r="BC28" i="22"/>
  <c r="Z36" i="21" s="1"/>
  <c r="BC24" i="22"/>
  <c r="BC19" i="22"/>
  <c r="BC14" i="22"/>
  <c r="BC9" i="22"/>
  <c r="B41" i="22"/>
  <c r="B40" i="22"/>
  <c r="B39" i="22"/>
  <c r="B38" i="22"/>
  <c r="B37" i="22"/>
  <c r="B36" i="22"/>
  <c r="B35" i="22"/>
  <c r="B34" i="22"/>
  <c r="H28" i="22"/>
  <c r="Z3" i="21" s="1"/>
  <c r="I28" i="22"/>
  <c r="J28" i="22"/>
  <c r="K28" i="22"/>
  <c r="Z6" i="21" s="1"/>
  <c r="L28" i="22"/>
  <c r="Z7" i="21" s="1"/>
  <c r="N28" i="22"/>
  <c r="Z8" i="21" s="1"/>
  <c r="O28" i="22"/>
  <c r="Z9" i="21" s="1"/>
  <c r="Q28" i="22"/>
  <c r="Z10" i="21" s="1"/>
  <c r="R28" i="22"/>
  <c r="Z11" i="21" s="1"/>
  <c r="S28" i="22"/>
  <c r="Z12" i="21" s="1"/>
  <c r="T28" i="22"/>
  <c r="Z13" i="21" s="1"/>
  <c r="W28" i="22"/>
  <c r="Z15" i="21" s="1"/>
  <c r="X28" i="22"/>
  <c r="Z16" i="21" s="1"/>
  <c r="Y28" i="22"/>
  <c r="Z17" i="21" s="1"/>
  <c r="Z28" i="22"/>
  <c r="Z18" i="21" s="1"/>
  <c r="AA28" i="22"/>
  <c r="Z19" i="21" s="1"/>
  <c r="AD28" i="22"/>
  <c r="Z20" i="21" s="1"/>
  <c r="AE28" i="22"/>
  <c r="Z21" i="21" s="1"/>
  <c r="AF28" i="22"/>
  <c r="Z22" i="21" s="1"/>
  <c r="AI28" i="22"/>
  <c r="Z23" i="21" s="1"/>
  <c r="AJ28" i="22"/>
  <c r="Z24" i="21" s="1"/>
  <c r="AK28" i="22"/>
  <c r="Z25" i="21" s="1"/>
  <c r="AL28" i="22"/>
  <c r="Z26" i="21" s="1"/>
  <c r="AO28" i="22"/>
  <c r="Z27" i="21" s="1"/>
  <c r="AP28" i="22"/>
  <c r="AR28" i="22"/>
  <c r="Z28" i="21" s="1"/>
  <c r="AS28" i="22"/>
  <c r="Z29" i="21" s="1"/>
  <c r="AT28" i="22"/>
  <c r="Z30" i="21" s="1"/>
  <c r="AU28" i="22"/>
  <c r="Z31" i="21" s="1"/>
  <c r="AW28" i="22"/>
  <c r="Z32" i="21" s="1"/>
  <c r="AX28" i="22"/>
  <c r="Z33" i="21" s="1"/>
  <c r="AY28" i="22"/>
  <c r="BA28" i="22"/>
  <c r="Z34" i="21" s="1"/>
  <c r="BB28" i="22"/>
  <c r="Z35" i="21" s="1"/>
  <c r="G28" i="22"/>
  <c r="Z2" i="21" s="1"/>
  <c r="AC5" i="22"/>
  <c r="AC6" i="22"/>
  <c r="AC7" i="22"/>
  <c r="AC8" i="22"/>
  <c r="AC9" i="22"/>
  <c r="AC10" i="22"/>
  <c r="AC11" i="22"/>
  <c r="AC12" i="22"/>
  <c r="AC13" i="22"/>
  <c r="AC14" i="22"/>
  <c r="AC15" i="22"/>
  <c r="AC16" i="22"/>
  <c r="AC17" i="22"/>
  <c r="AC18" i="22"/>
  <c r="AC19" i="22"/>
  <c r="AC20" i="22"/>
  <c r="AC21" i="22"/>
  <c r="AC22" i="22"/>
  <c r="AC23" i="22"/>
  <c r="AC24" i="22"/>
  <c r="AC25" i="22"/>
  <c r="AC26" i="22"/>
  <c r="AC27" i="22"/>
  <c r="AC29" i="22"/>
  <c r="AC30" i="22"/>
  <c r="AC32" i="22"/>
  <c r="C2" i="21"/>
  <c r="C34" i="21"/>
  <c r="C35" i="21"/>
  <c r="A34" i="21"/>
  <c r="A35" i="21"/>
  <c r="BB32" i="22"/>
  <c r="AA35" i="21" s="1"/>
  <c r="BB30" i="22"/>
  <c r="BA30" i="22"/>
  <c r="BA32" i="22"/>
  <c r="AA34" i="21" s="1"/>
  <c r="BB24" i="22"/>
  <c r="BA24" i="22"/>
  <c r="BB19" i="22"/>
  <c r="BA19" i="22"/>
  <c r="BB14" i="22"/>
  <c r="BA14" i="22"/>
  <c r="BB9" i="22"/>
  <c r="BA9" i="22"/>
  <c r="AG15" i="21" l="1"/>
  <c r="AH15" i="21"/>
  <c r="AJ14" i="21"/>
  <c r="AK14" i="21"/>
  <c r="AL14" i="21"/>
  <c r="AB14" i="21"/>
  <c r="AG14" i="21"/>
  <c r="AH14" i="21"/>
  <c r="AI14" i="21"/>
  <c r="AK40" i="21"/>
  <c r="AJ40" i="21"/>
  <c r="AB40" i="21"/>
  <c r="AG40" i="21"/>
  <c r="AH40" i="21"/>
  <c r="Z5" i="21"/>
  <c r="Z4" i="21"/>
  <c r="AB36" i="21"/>
  <c r="AG36" i="21"/>
  <c r="AH36" i="21"/>
  <c r="AB37" i="21"/>
  <c r="AG37" i="21"/>
  <c r="AH37" i="21"/>
  <c r="AB38" i="21"/>
  <c r="AG38" i="21"/>
  <c r="AH38" i="21"/>
  <c r="AB39" i="21"/>
  <c r="AG39" i="21"/>
  <c r="AH39" i="21"/>
  <c r="AJ36" i="21"/>
  <c r="AK36" i="21"/>
  <c r="AJ37" i="21"/>
  <c r="AK37" i="21"/>
  <c r="AJ38" i="21"/>
  <c r="AK38" i="21"/>
  <c r="AJ39" i="21"/>
  <c r="AK39" i="21"/>
  <c r="BI26" i="22"/>
  <c r="BI29" i="22" s="1"/>
  <c r="X40" i="21" s="1"/>
  <c r="BF26" i="22"/>
  <c r="BF29" i="22" s="1"/>
  <c r="X39" i="21" s="1"/>
  <c r="BE26" i="22"/>
  <c r="BE29" i="22" s="1"/>
  <c r="X38" i="21" s="1"/>
  <c r="BD26" i="22"/>
  <c r="BD29" i="22" s="1"/>
  <c r="X37" i="21" s="1"/>
  <c r="BC26" i="22"/>
  <c r="BC29" i="22" s="1"/>
  <c r="X36" i="21" s="1"/>
  <c r="AJ34" i="21"/>
  <c r="AK34" i="21"/>
  <c r="AJ35" i="21"/>
  <c r="AK35" i="21"/>
  <c r="AH34" i="21"/>
  <c r="AG34" i="21"/>
  <c r="AB34" i="21"/>
  <c r="AH35" i="21"/>
  <c r="AG35" i="21"/>
  <c r="AB35" i="21"/>
  <c r="BA26" i="22"/>
  <c r="BB26" i="22"/>
  <c r="C32" i="21"/>
  <c r="C33" i="21"/>
  <c r="A32" i="21"/>
  <c r="A33" i="21"/>
  <c r="F33" i="21"/>
  <c r="F32" i="21"/>
  <c r="F31" i="21"/>
  <c r="F30" i="21"/>
  <c r="F29" i="21"/>
  <c r="F28" i="21"/>
  <c r="C21" i="21"/>
  <c r="C22" i="21"/>
  <c r="C23" i="21"/>
  <c r="C24" i="21"/>
  <c r="C25" i="21"/>
  <c r="C26" i="21"/>
  <c r="C27" i="21"/>
  <c r="C28" i="21"/>
  <c r="C29" i="21"/>
  <c r="C30" i="21"/>
  <c r="C31" i="21"/>
  <c r="A21" i="21"/>
  <c r="A22" i="21"/>
  <c r="A23" i="21"/>
  <c r="A24" i="21"/>
  <c r="A25" i="21"/>
  <c r="A26" i="21"/>
  <c r="A27" i="21"/>
  <c r="A28" i="21"/>
  <c r="A29" i="21"/>
  <c r="A30" i="21"/>
  <c r="A31" i="21"/>
  <c r="F26" i="21"/>
  <c r="F25" i="21"/>
  <c r="F24" i="21"/>
  <c r="F23" i="21"/>
  <c r="F22" i="21"/>
  <c r="F21" i="21"/>
  <c r="F20" i="21"/>
  <c r="AA18" i="21"/>
  <c r="F19" i="21"/>
  <c r="D19" i="21"/>
  <c r="F18" i="21"/>
  <c r="F17" i="21"/>
  <c r="F16" i="21"/>
  <c r="F15" i="21"/>
  <c r="F13" i="21"/>
  <c r="D13" i="21"/>
  <c r="F12" i="21"/>
  <c r="F11" i="21"/>
  <c r="F10" i="21"/>
  <c r="AA9" i="21"/>
  <c r="F9" i="21"/>
  <c r="F8" i="21"/>
  <c r="D9" i="21" a="1"/>
  <c r="D9" i="21" s="1"/>
  <c r="D8" i="21" a="1"/>
  <c r="D8" i="21" s="1"/>
  <c r="V7" i="21"/>
  <c r="Y7" i="21" s="1"/>
  <c r="F7" i="21"/>
  <c r="F6" i="21"/>
  <c r="D7" i="21" a="1"/>
  <c r="D7" i="21" s="1"/>
  <c r="D6" i="21" a="1"/>
  <c r="D6" i="21" s="1"/>
  <c r="BA29" i="22" l="1"/>
  <c r="X34" i="21" s="1"/>
  <c r="AC14" i="21"/>
  <c r="AD14" i="21"/>
  <c r="AE14" i="21"/>
  <c r="AF14" i="21"/>
  <c r="AF36" i="21"/>
  <c r="AI36" i="21"/>
  <c r="AL36" i="21"/>
  <c r="Y36" i="21"/>
  <c r="AC36" i="21" s="1"/>
  <c r="Y40" i="21"/>
  <c r="AL40" i="21"/>
  <c r="AI40" i="21"/>
  <c r="AC40" i="21"/>
  <c r="AD40" i="21"/>
  <c r="AE40" i="21"/>
  <c r="AF40" i="21"/>
  <c r="BB29" i="22"/>
  <c r="X35" i="21" s="1"/>
  <c r="Y37" i="21"/>
  <c r="AI37" i="21"/>
  <c r="AL37" i="21"/>
  <c r="Y38" i="21"/>
  <c r="AI38" i="21"/>
  <c r="AL38" i="21"/>
  <c r="Y39" i="21"/>
  <c r="AI39" i="21"/>
  <c r="AL39" i="21"/>
  <c r="AC39" i="21"/>
  <c r="AD39" i="21"/>
  <c r="AE39" i="21"/>
  <c r="AF39" i="21"/>
  <c r="AC38" i="21"/>
  <c r="AD38" i="21"/>
  <c r="AE38" i="21"/>
  <c r="AF38" i="21"/>
  <c r="AC37" i="21"/>
  <c r="AD37" i="21"/>
  <c r="AE37" i="21"/>
  <c r="AF37" i="21"/>
  <c r="AD36" i="21"/>
  <c r="AE36" i="21"/>
  <c r="Y35" i="21"/>
  <c r="AL35" i="21"/>
  <c r="AI35" i="21"/>
  <c r="Y34" i="21"/>
  <c r="AL34" i="21"/>
  <c r="AI34" i="21"/>
  <c r="AF35" i="21"/>
  <c r="AE35" i="21"/>
  <c r="AD35" i="21"/>
  <c r="AC35" i="21"/>
  <c r="AF34" i="21"/>
  <c r="AE34" i="21"/>
  <c r="AD34" i="21"/>
  <c r="AC34" i="21"/>
  <c r="AH2" i="21"/>
  <c r="AH3" i="21"/>
  <c r="AH4" i="21"/>
  <c r="AH5" i="21"/>
  <c r="AI6" i="21"/>
  <c r="AH6" i="21"/>
  <c r="AI7" i="21"/>
  <c r="AH7" i="21"/>
  <c r="AG7" i="21"/>
  <c r="AI8" i="21"/>
  <c r="AG8" i="21"/>
  <c r="AB9" i="21"/>
  <c r="AI9" i="21"/>
  <c r="AG9" i="21"/>
  <c r="AL9" i="21"/>
  <c r="AJ9" i="21"/>
  <c r="AH10" i="21"/>
  <c r="AG10" i="21"/>
  <c r="AH11" i="21"/>
  <c r="AG11" i="21"/>
  <c r="AH12" i="21"/>
  <c r="AG12" i="21"/>
  <c r="AH13" i="21"/>
  <c r="AG13" i="21"/>
  <c r="AH16" i="21"/>
  <c r="AG16" i="21"/>
  <c r="AH17" i="21"/>
  <c r="AG17" i="21"/>
  <c r="AB18" i="21"/>
  <c r="AH18" i="21"/>
  <c r="AG18" i="21"/>
  <c r="AH19" i="21"/>
  <c r="AG19" i="21"/>
  <c r="AK18" i="21"/>
  <c r="AJ18" i="21"/>
  <c r="AH20" i="21"/>
  <c r="AG20" i="21"/>
  <c r="AH21" i="21"/>
  <c r="AG21" i="21"/>
  <c r="AH22" i="21"/>
  <c r="AG22" i="21"/>
  <c r="AH23" i="21"/>
  <c r="AG23" i="21"/>
  <c r="AH24" i="21"/>
  <c r="AG24" i="21"/>
  <c r="AH25" i="21"/>
  <c r="AG25" i="21"/>
  <c r="AH26" i="21"/>
  <c r="AG26" i="21"/>
  <c r="AI27" i="21"/>
  <c r="AG27" i="21"/>
  <c r="AH28" i="21"/>
  <c r="AG28" i="21"/>
  <c r="AH29" i="21"/>
  <c r="AG29" i="21"/>
  <c r="AH30" i="21"/>
  <c r="AG30" i="21"/>
  <c r="AH31" i="21"/>
  <c r="AG31" i="21"/>
  <c r="AH32" i="21"/>
  <c r="AG32" i="21"/>
  <c r="AH33" i="21"/>
  <c r="AG33" i="21"/>
  <c r="A3" i="21"/>
  <c r="A4" i="21"/>
  <c r="A5" i="21"/>
  <c r="A6" i="21"/>
  <c r="A7" i="21"/>
  <c r="A8" i="21"/>
  <c r="A9" i="21"/>
  <c r="A10" i="21"/>
  <c r="A11" i="21"/>
  <c r="A12" i="21"/>
  <c r="A13" i="21"/>
  <c r="A16" i="21"/>
  <c r="A17" i="21"/>
  <c r="A18" i="21"/>
  <c r="A19" i="21"/>
  <c r="A20" i="21"/>
  <c r="A2" i="21"/>
  <c r="C3" i="21"/>
  <c r="C4" i="21"/>
  <c r="C5" i="21"/>
  <c r="C6" i="21"/>
  <c r="C7" i="21"/>
  <c r="C8" i="21"/>
  <c r="C9" i="21"/>
  <c r="C10" i="21"/>
  <c r="C11" i="21"/>
  <c r="C12" i="21"/>
  <c r="C13" i="21"/>
  <c r="C16" i="21"/>
  <c r="C17" i="21"/>
  <c r="C18" i="21"/>
  <c r="C19" i="21"/>
  <c r="C20" i="21"/>
  <c r="D5" i="21" a="1"/>
  <c r="D5" i="21" s="1"/>
  <c r="F5" i="21"/>
  <c r="F4" i="21"/>
  <c r="D4" i="21" a="1"/>
  <c r="D4" i="21" s="1"/>
  <c r="D3" i="21" a="1"/>
  <c r="D3" i="21" s="1"/>
  <c r="F3" i="21"/>
  <c r="F2" i="21"/>
  <c r="D2" i="21" a="1"/>
  <c r="D2" i="21" s="1"/>
  <c r="AE18" i="21" l="1"/>
  <c r="AD18" i="21"/>
  <c r="AF9" i="21"/>
  <c r="AD9" i="21"/>
  <c r="AX32" i="22"/>
  <c r="AA33" i="21" s="1"/>
  <c r="AW32" i="22"/>
  <c r="AA32" i="21" s="1"/>
  <c r="AU32" i="22"/>
  <c r="AA31" i="21" s="1"/>
  <c r="AT32" i="22"/>
  <c r="AA30" i="21" s="1"/>
  <c r="AS32" i="22"/>
  <c r="AA29" i="21" s="1"/>
  <c r="AR32" i="22"/>
  <c r="AA28" i="21" s="1"/>
  <c r="AO32" i="22"/>
  <c r="AA27" i="21" s="1"/>
  <c r="AL32" i="22"/>
  <c r="AA26" i="21" s="1"/>
  <c r="AK32" i="22"/>
  <c r="AA25" i="21" s="1"/>
  <c r="AJ32" i="22"/>
  <c r="AA24" i="21" s="1"/>
  <c r="AI32" i="22"/>
  <c r="AA23" i="21" s="1"/>
  <c r="AF32" i="22"/>
  <c r="AA22" i="21" s="1"/>
  <c r="AE32" i="22"/>
  <c r="AA21" i="21" s="1"/>
  <c r="AD32" i="22"/>
  <c r="AA20" i="21" s="1"/>
  <c r="AA32" i="22"/>
  <c r="AA19" i="21" s="1"/>
  <c r="Y32" i="22"/>
  <c r="AA17" i="21" s="1"/>
  <c r="X32" i="22"/>
  <c r="AA16" i="21" s="1"/>
  <c r="W32" i="22"/>
  <c r="AA15" i="21" s="1"/>
  <c r="AB15" i="21" s="1"/>
  <c r="T32" i="22"/>
  <c r="AA13" i="21" s="1"/>
  <c r="S32" i="22"/>
  <c r="AA12" i="21" s="1"/>
  <c r="R32" i="22"/>
  <c r="AA11" i="21" s="1"/>
  <c r="Q32" i="22"/>
  <c r="AA10" i="21" s="1"/>
  <c r="N32" i="22"/>
  <c r="AA8" i="21" s="1"/>
  <c r="L34" i="22"/>
  <c r="AA7" i="21" s="1"/>
  <c r="K34" i="22"/>
  <c r="AA6" i="21" s="1"/>
  <c r="J34" i="22"/>
  <c r="AA5" i="21" s="1"/>
  <c r="I34" i="22"/>
  <c r="AA4" i="21" s="1"/>
  <c r="H34" i="22"/>
  <c r="AA3" i="21" s="1"/>
  <c r="G34" i="22"/>
  <c r="AA2" i="21" s="1"/>
  <c r="AD15" i="21" l="1"/>
  <c r="AE15" i="21"/>
  <c r="AK2" i="21"/>
  <c r="AB2" i="21"/>
  <c r="AK3" i="21"/>
  <c r="AB3" i="21"/>
  <c r="AK4" i="21"/>
  <c r="AB4" i="21"/>
  <c r="AK5" i="21"/>
  <c r="AB5" i="21"/>
  <c r="AL6" i="21"/>
  <c r="AK6" i="21"/>
  <c r="AB6" i="21"/>
  <c r="AL7" i="21"/>
  <c r="AK7" i="21"/>
  <c r="AJ7" i="21"/>
  <c r="AB7" i="21"/>
  <c r="AL8" i="21"/>
  <c r="AJ8" i="21"/>
  <c r="AB8" i="21"/>
  <c r="AK10" i="21"/>
  <c r="AJ10" i="21"/>
  <c r="AB10" i="21"/>
  <c r="AK11" i="21"/>
  <c r="AJ11" i="21"/>
  <c r="AB11" i="21"/>
  <c r="AK12" i="21"/>
  <c r="AJ12" i="21"/>
  <c r="AB12" i="21"/>
  <c r="AK13" i="21"/>
  <c r="AJ13" i="21"/>
  <c r="AB13" i="21"/>
  <c r="AK15" i="21"/>
  <c r="AJ15" i="21"/>
  <c r="AK16" i="21"/>
  <c r="AJ16" i="21"/>
  <c r="AB16" i="21"/>
  <c r="AK17" i="21"/>
  <c r="AJ17" i="21"/>
  <c r="AB17" i="21"/>
  <c r="AK19" i="21"/>
  <c r="AJ19" i="21"/>
  <c r="AB19" i="21"/>
  <c r="AK20" i="21"/>
  <c r="AJ20" i="21"/>
  <c r="AB20" i="21"/>
  <c r="AK21" i="21"/>
  <c r="AJ21" i="21"/>
  <c r="AB21" i="21"/>
  <c r="AK22" i="21"/>
  <c r="AJ22" i="21"/>
  <c r="AB22" i="21"/>
  <c r="AK23" i="21"/>
  <c r="AJ23" i="21"/>
  <c r="AB23" i="21"/>
  <c r="AK24" i="21"/>
  <c r="AJ24" i="21"/>
  <c r="AB24" i="21"/>
  <c r="AK25" i="21"/>
  <c r="AJ25" i="21"/>
  <c r="AB25" i="21"/>
  <c r="AK26" i="21"/>
  <c r="AJ26" i="21"/>
  <c r="AB26" i="21"/>
  <c r="AL27" i="21"/>
  <c r="AJ27" i="21"/>
  <c r="AB27" i="21"/>
  <c r="AK28" i="21"/>
  <c r="AJ28" i="21"/>
  <c r="AB28" i="21"/>
  <c r="AK29" i="21"/>
  <c r="AJ29" i="21"/>
  <c r="AB29" i="21"/>
  <c r="AK30" i="21"/>
  <c r="AJ30" i="21"/>
  <c r="AB30" i="21"/>
  <c r="AK31" i="21"/>
  <c r="AJ31" i="21"/>
  <c r="AB31" i="21"/>
  <c r="AK32" i="21"/>
  <c r="AJ32" i="21"/>
  <c r="AB32" i="21"/>
  <c r="AK33" i="21"/>
  <c r="AJ33" i="21"/>
  <c r="AB33" i="21"/>
  <c r="AE33" i="21" l="1"/>
  <c r="AD33" i="21"/>
  <c r="AE32" i="21"/>
  <c r="AD32" i="21"/>
  <c r="AE31" i="21"/>
  <c r="AD31" i="21"/>
  <c r="AE30" i="21"/>
  <c r="AD30" i="21"/>
  <c r="AE29" i="21"/>
  <c r="AD29" i="21"/>
  <c r="AE28" i="21"/>
  <c r="AD28" i="21"/>
  <c r="AF27" i="21"/>
  <c r="AD27" i="21"/>
  <c r="AE26" i="21"/>
  <c r="AD26" i="21"/>
  <c r="AE25" i="21"/>
  <c r="AD25" i="21"/>
  <c r="AE24" i="21"/>
  <c r="AD24" i="21"/>
  <c r="AE23" i="21"/>
  <c r="AD23" i="21"/>
  <c r="AE22" i="21"/>
  <c r="AD22" i="21"/>
  <c r="AE21" i="21"/>
  <c r="AD21" i="21"/>
  <c r="AE20" i="21"/>
  <c r="AD20" i="21"/>
  <c r="AE19" i="21"/>
  <c r="AD19" i="21"/>
  <c r="AE17" i="21"/>
  <c r="AD17" i="21"/>
  <c r="AE16" i="21"/>
  <c r="AD16" i="21"/>
  <c r="AE13" i="21"/>
  <c r="AD13" i="21"/>
  <c r="AE12" i="21"/>
  <c r="AD12" i="21"/>
  <c r="AE11" i="21"/>
  <c r="AD11" i="21"/>
  <c r="AE10" i="21"/>
  <c r="AD10" i="21"/>
  <c r="AF8" i="21"/>
  <c r="AD8" i="21"/>
  <c r="AC7" i="21"/>
  <c r="AF7" i="21"/>
  <c r="AE7" i="21"/>
  <c r="AD7" i="21"/>
  <c r="AF6" i="21"/>
  <c r="AE6" i="21"/>
  <c r="AE5" i="21"/>
  <c r="AE4" i="21"/>
  <c r="AE3" i="21"/>
  <c r="AE2" i="21"/>
  <c r="AX30" i="22"/>
  <c r="AW30" i="22"/>
  <c r="AX9" i="22"/>
  <c r="AW9" i="22"/>
  <c r="AX14" i="22"/>
  <c r="AW14" i="22"/>
  <c r="AX19" i="22"/>
  <c r="AW19" i="22"/>
  <c r="AX24" i="22"/>
  <c r="AX26" i="22" s="1"/>
  <c r="AX29" i="22" s="1"/>
  <c r="X33" i="21" s="1"/>
  <c r="AW24" i="22"/>
  <c r="AW26" i="22" s="1"/>
  <c r="AW29" i="22" s="1"/>
  <c r="X32" i="21" s="1"/>
  <c r="AS19" i="22"/>
  <c r="AT19" i="22"/>
  <c r="AU19" i="22"/>
  <c r="AR19" i="22"/>
  <c r="AR9" i="22"/>
  <c r="AS9" i="22"/>
  <c r="AT9" i="22"/>
  <c r="AU9" i="22"/>
  <c r="AS14" i="22"/>
  <c r="AT14" i="22"/>
  <c r="AU14" i="22"/>
  <c r="AR14" i="22"/>
  <c r="AS24" i="22"/>
  <c r="AS26" i="22" s="1"/>
  <c r="AT24" i="22"/>
  <c r="AT26" i="22" s="1"/>
  <c r="AT29" i="22" s="1"/>
  <c r="X30" i="21" s="1"/>
  <c r="AU24" i="22"/>
  <c r="AU26" i="22" s="1"/>
  <c r="AU29" i="22" s="1"/>
  <c r="X31" i="21" s="1"/>
  <c r="AR24" i="22"/>
  <c r="AR26" i="22" s="1"/>
  <c r="AS29" i="22"/>
  <c r="X29" i="21" s="1"/>
  <c r="AU30" i="22"/>
  <c r="AT30" i="22"/>
  <c r="AS30" i="22"/>
  <c r="AR30" i="22"/>
  <c r="AO31" i="22"/>
  <c r="AK30" i="22"/>
  <c r="AL31" i="22"/>
  <c r="AL30" i="22"/>
  <c r="AK31" i="22"/>
  <c r="AJ31" i="22"/>
  <c r="AJ30" i="22"/>
  <c r="AI31" i="22"/>
  <c r="Y31" i="21" l="1"/>
  <c r="AC31" i="21" s="1"/>
  <c r="AI31" i="21"/>
  <c r="AL31" i="21"/>
  <c r="AF31" i="21"/>
  <c r="Y30" i="21"/>
  <c r="AC30" i="21" s="1"/>
  <c r="AI30" i="21"/>
  <c r="AL30" i="21"/>
  <c r="AF30" i="21"/>
  <c r="AR29" i="22"/>
  <c r="X28" i="21" s="1"/>
  <c r="Y32" i="21"/>
  <c r="AC32" i="21" s="1"/>
  <c r="AI32" i="21"/>
  <c r="AL32" i="21"/>
  <c r="AF32" i="21"/>
  <c r="Y33" i="21"/>
  <c r="AC33" i="21" s="1"/>
  <c r="AI33" i="21"/>
  <c r="AL33" i="21"/>
  <c r="AF33" i="21"/>
  <c r="Y29" i="21"/>
  <c r="AC29" i="21" s="1"/>
  <c r="AL29" i="21"/>
  <c r="AI29" i="21"/>
  <c r="AF29" i="21"/>
  <c r="AF31" i="22"/>
  <c r="AE31" i="22"/>
  <c r="AD31" i="22"/>
  <c r="AF30" i="22"/>
  <c r="AE30" i="22"/>
  <c r="AD30" i="22"/>
  <c r="AA31" i="22"/>
  <c r="AA30" i="22"/>
  <c r="Y31" i="22"/>
  <c r="Y30" i="22"/>
  <c r="X31" i="22"/>
  <c r="X30" i="22"/>
  <c r="W31" i="22"/>
  <c r="W30" i="22"/>
  <c r="X24" i="22"/>
  <c r="Y24" i="22"/>
  <c r="Z24" i="22"/>
  <c r="AA24" i="22"/>
  <c r="X19" i="22"/>
  <c r="Y19" i="22"/>
  <c r="Z19" i="22"/>
  <c r="AA19" i="22"/>
  <c r="X14" i="22"/>
  <c r="Y14" i="22"/>
  <c r="Z14" i="22"/>
  <c r="AA14" i="22"/>
  <c r="X9" i="22"/>
  <c r="X26" i="22" s="1"/>
  <c r="X29" i="22" s="1"/>
  <c r="X16" i="21" s="1"/>
  <c r="Y9" i="22"/>
  <c r="Y26" i="22" s="1"/>
  <c r="Y29" i="22" s="1"/>
  <c r="X17" i="21" s="1"/>
  <c r="Z9" i="22"/>
  <c r="Z26" i="22" s="1"/>
  <c r="AA9" i="22"/>
  <c r="AA26" i="22" s="1"/>
  <c r="AA29" i="22" s="1"/>
  <c r="X19" i="21" s="1"/>
  <c r="W9" i="22"/>
  <c r="T31" i="22"/>
  <c r="T30" i="22"/>
  <c r="S31" i="22"/>
  <c r="R31" i="22"/>
  <c r="Q31" i="22"/>
  <c r="Q30" i="22"/>
  <c r="R24" i="22"/>
  <c r="S24" i="22"/>
  <c r="T24" i="22"/>
  <c r="R19" i="22"/>
  <c r="S19" i="22"/>
  <c r="T19" i="22"/>
  <c r="R14" i="22"/>
  <c r="S14" i="22"/>
  <c r="T14" i="22"/>
  <c r="R9" i="22"/>
  <c r="R26" i="22" s="1"/>
  <c r="S9" i="22"/>
  <c r="S26" i="22" s="1"/>
  <c r="T9" i="22"/>
  <c r="T26" i="22" s="1"/>
  <c r="T29" i="22" s="1"/>
  <c r="X13" i="21" s="1"/>
  <c r="Q9" i="22"/>
  <c r="L33" i="22"/>
  <c r="K33" i="22"/>
  <c r="L32" i="22"/>
  <c r="K32" i="22"/>
  <c r="I33" i="22"/>
  <c r="H33" i="22"/>
  <c r="J32" i="22"/>
  <c r="H24" i="22"/>
  <c r="I24" i="22"/>
  <c r="J24" i="22"/>
  <c r="K24" i="22"/>
  <c r="L24" i="22"/>
  <c r="H19" i="22"/>
  <c r="I19" i="22"/>
  <c r="J19" i="22"/>
  <c r="K19" i="22"/>
  <c r="L19" i="22"/>
  <c r="H14" i="22"/>
  <c r="I14" i="22"/>
  <c r="J14" i="22"/>
  <c r="K14" i="22"/>
  <c r="L14" i="22"/>
  <c r="H9" i="22"/>
  <c r="I9" i="22"/>
  <c r="J9" i="22"/>
  <c r="K9" i="22"/>
  <c r="L9" i="22"/>
  <c r="G9" i="22"/>
  <c r="AK24" i="22"/>
  <c r="AJ24" i="22"/>
  <c r="AI24" i="22"/>
  <c r="AL19" i="22"/>
  <c r="AK19" i="22"/>
  <c r="AJ19" i="22"/>
  <c r="AI19" i="22"/>
  <c r="AL14" i="22"/>
  <c r="AK14" i="22"/>
  <c r="AJ14" i="22"/>
  <c r="AI14" i="22"/>
  <c r="AL9" i="22"/>
  <c r="AL26" i="22" s="1"/>
  <c r="AL29" i="22" s="1"/>
  <c r="AK9" i="22"/>
  <c r="AK26" i="22" s="1"/>
  <c r="AK29" i="22" s="1"/>
  <c r="X25" i="21" s="1"/>
  <c r="AJ9" i="22"/>
  <c r="AJ26" i="22" s="1"/>
  <c r="AI9" i="22"/>
  <c r="AI26" i="22" s="1"/>
  <c r="AI29" i="22" s="1"/>
  <c r="X23" i="21" s="1"/>
  <c r="AF24" i="22"/>
  <c r="AE24" i="22"/>
  <c r="AD24" i="22"/>
  <c r="AF19" i="22"/>
  <c r="AE19" i="22"/>
  <c r="AD19" i="22"/>
  <c r="AF14" i="22"/>
  <c r="AE14" i="22"/>
  <c r="AD14" i="22"/>
  <c r="AF9" i="22"/>
  <c r="AF26" i="22" s="1"/>
  <c r="AF29" i="22" s="1"/>
  <c r="X22" i="21" s="1"/>
  <c r="AE9" i="22"/>
  <c r="AE26" i="22" s="1"/>
  <c r="AE29" i="22" s="1"/>
  <c r="X21" i="21" s="1"/>
  <c r="AD9" i="22"/>
  <c r="AD26" i="22" s="1"/>
  <c r="AD29" i="22" s="1"/>
  <c r="X20" i="21" s="1"/>
  <c r="Z31" i="22"/>
  <c r="Z30" i="22"/>
  <c r="W24" i="22"/>
  <c r="Q24" i="22"/>
  <c r="W19" i="22"/>
  <c r="Q19" i="22"/>
  <c r="W14" i="22"/>
  <c r="Q14" i="22"/>
  <c r="G33" i="22"/>
  <c r="O31" i="22"/>
  <c r="J33" i="22"/>
  <c r="N31" i="22"/>
  <c r="H32" i="22"/>
  <c r="G24" i="22"/>
  <c r="O24" i="22"/>
  <c r="N24" i="22"/>
  <c r="G19" i="22"/>
  <c r="O19" i="22"/>
  <c r="N19" i="22"/>
  <c r="G14" i="22"/>
  <c r="O14" i="22"/>
  <c r="N14" i="22"/>
  <c r="O9" i="22"/>
  <c r="N9" i="22"/>
  <c r="B20" i="22"/>
  <c r="S30" i="22" s="1"/>
  <c r="B19" i="22"/>
  <c r="R30" i="22" s="1"/>
  <c r="B14" i="22"/>
  <c r="I32" i="22" s="1"/>
  <c r="B12" i="22"/>
  <c r="B13" i="22" s="1"/>
  <c r="X26" i="21" l="1"/>
  <c r="N26" i="22"/>
  <c r="O26" i="22"/>
  <c r="O29" i="22" s="1"/>
  <c r="W9" i="21" s="1"/>
  <c r="G26" i="22"/>
  <c r="Y20" i="21"/>
  <c r="AC20" i="21" s="1"/>
  <c r="AI20" i="21"/>
  <c r="AL20" i="21"/>
  <c r="AF20" i="21"/>
  <c r="Y21" i="21"/>
  <c r="AC21" i="21" s="1"/>
  <c r="AI21" i="21"/>
  <c r="AL21" i="21"/>
  <c r="AF21" i="21"/>
  <c r="Y22" i="21"/>
  <c r="AC22" i="21" s="1"/>
  <c r="AI22" i="21"/>
  <c r="AL22" i="21"/>
  <c r="AF22" i="21"/>
  <c r="Y23" i="21"/>
  <c r="AC23" i="21" s="1"/>
  <c r="AI23" i="21"/>
  <c r="AL23" i="21"/>
  <c r="AF23" i="21"/>
  <c r="AL25" i="21"/>
  <c r="AI25" i="21"/>
  <c r="AF25" i="21"/>
  <c r="Y25" i="21"/>
  <c r="AC25" i="21" s="1"/>
  <c r="Y26" i="21"/>
  <c r="AC26" i="21" s="1"/>
  <c r="AL26" i="21"/>
  <c r="AI26" i="21"/>
  <c r="AF26" i="21"/>
  <c r="L26" i="22"/>
  <c r="L29" i="22" s="1"/>
  <c r="K26" i="22"/>
  <c r="K29" i="22" s="1"/>
  <c r="V6" i="21" s="1"/>
  <c r="J26" i="22"/>
  <c r="I26" i="22"/>
  <c r="H26" i="22"/>
  <c r="Q26" i="22"/>
  <c r="Q29" i="22" s="1"/>
  <c r="X10" i="21" s="1"/>
  <c r="Y13" i="21"/>
  <c r="AC13" i="21" s="1"/>
  <c r="AI13" i="21"/>
  <c r="AL13" i="21"/>
  <c r="AF13" i="21"/>
  <c r="S29" i="22"/>
  <c r="X12" i="21" s="1"/>
  <c r="R29" i="22"/>
  <c r="X11" i="21" s="1"/>
  <c r="W26" i="22"/>
  <c r="W29" i="22" s="1"/>
  <c r="X15" i="21" s="1"/>
  <c r="Y19" i="21"/>
  <c r="AC19" i="21" s="1"/>
  <c r="AI19" i="21"/>
  <c r="AL19" i="21"/>
  <c r="AF19" i="21"/>
  <c r="Z29" i="22"/>
  <c r="X18" i="21" s="1"/>
  <c r="Y17" i="21"/>
  <c r="AC17" i="21" s="1"/>
  <c r="AI17" i="21"/>
  <c r="AL17" i="21"/>
  <c r="AF17" i="21"/>
  <c r="Y16" i="21"/>
  <c r="AC16" i="21" s="1"/>
  <c r="AI16" i="21"/>
  <c r="AL16" i="21"/>
  <c r="AF16" i="21"/>
  <c r="Y28" i="21"/>
  <c r="AC28" i="21" s="1"/>
  <c r="AI28" i="21"/>
  <c r="AL28" i="21"/>
  <c r="AF28" i="21"/>
  <c r="N29" i="22"/>
  <c r="W8" i="21" s="1"/>
  <c r="AJ29" i="22"/>
  <c r="X24" i="21" s="1"/>
  <c r="G29" i="22"/>
  <c r="G32" i="22"/>
  <c r="AF15" i="21" l="1"/>
  <c r="AI15" i="21"/>
  <c r="Y24" i="21"/>
  <c r="AC24" i="21" s="1"/>
  <c r="AI24" i="21"/>
  <c r="AL24" i="21"/>
  <c r="AF24" i="21"/>
  <c r="Y8" i="21"/>
  <c r="AC8" i="21" s="1"/>
  <c r="AH8" i="21"/>
  <c r="AK8" i="21"/>
  <c r="AE8" i="21"/>
  <c r="Y18" i="21"/>
  <c r="AC18" i="21" s="1"/>
  <c r="AI18" i="21"/>
  <c r="AL18" i="21"/>
  <c r="AF18" i="21"/>
  <c r="Y15" i="21"/>
  <c r="AC15" i="21" s="1"/>
  <c r="AL15" i="21"/>
  <c r="Y11" i="21"/>
  <c r="AC11" i="21" s="1"/>
  <c r="AI11" i="21"/>
  <c r="AL11" i="21"/>
  <c r="AF11" i="21"/>
  <c r="Y12" i="21"/>
  <c r="AC12" i="21" s="1"/>
  <c r="AI12" i="21"/>
  <c r="AL12" i="21"/>
  <c r="AF12" i="21"/>
  <c r="Y10" i="21"/>
  <c r="AC10" i="21" s="1"/>
  <c r="AI10" i="21"/>
  <c r="AL10" i="21"/>
  <c r="AF10" i="21"/>
  <c r="H31" i="22"/>
  <c r="X3" i="21" s="1"/>
  <c r="H30" i="22"/>
  <c r="V3" i="21" s="1"/>
  <c r="H29" i="22"/>
  <c r="I31" i="22"/>
  <c r="X4" i="21" s="1"/>
  <c r="I30" i="22"/>
  <c r="V4" i="21" s="1"/>
  <c r="I29" i="22"/>
  <c r="J31" i="22"/>
  <c r="X5" i="21" s="1"/>
  <c r="J30" i="22"/>
  <c r="V5" i="21" s="1"/>
  <c r="J29" i="22"/>
  <c r="Y6" i="21"/>
  <c r="AC6" i="21" s="1"/>
  <c r="AG6" i="21"/>
  <c r="AJ6" i="21"/>
  <c r="AD6" i="21"/>
  <c r="G31" i="22"/>
  <c r="X2" i="21" s="1"/>
  <c r="X42" i="21" s="1"/>
  <c r="G30" i="22"/>
  <c r="V2" i="21" s="1"/>
  <c r="Y9" i="21"/>
  <c r="AC9" i="21" s="1"/>
  <c r="AH9" i="21"/>
  <c r="AK9" i="21"/>
  <c r="AE9" i="21"/>
  <c r="AO30" i="22"/>
  <c r="AO29" i="22" s="1"/>
  <c r="C3" i="22" s="1"/>
  <c r="N30" i="22"/>
  <c r="AD2" i="21" l="1"/>
  <c r="V42" i="21"/>
  <c r="W27" i="21"/>
  <c r="W42" i="21" s="1"/>
  <c r="AG2" i="21"/>
  <c r="Y2" i="21"/>
  <c r="AJ2" i="21"/>
  <c r="AI2" i="21"/>
  <c r="AL2" i="21"/>
  <c r="AF2" i="21"/>
  <c r="Y5" i="21"/>
  <c r="AC5" i="21" s="1"/>
  <c r="AG5" i="21"/>
  <c r="AJ5" i="21"/>
  <c r="AD5" i="21"/>
  <c r="AI5" i="21"/>
  <c r="AL5" i="21"/>
  <c r="AF5" i="21"/>
  <c r="AG4" i="21"/>
  <c r="Y4" i="21"/>
  <c r="AC4" i="21" s="1"/>
  <c r="AJ4" i="21"/>
  <c r="AD4" i="21"/>
  <c r="AI4" i="21"/>
  <c r="AL4" i="21"/>
  <c r="AF4" i="21"/>
  <c r="Y3" i="21"/>
  <c r="AC3" i="21" s="1"/>
  <c r="AG3" i="21"/>
  <c r="AJ3" i="21"/>
  <c r="AD3" i="21"/>
  <c r="AI3" i="21"/>
  <c r="AL3" i="21"/>
  <c r="AF3" i="21"/>
  <c r="AC2" i="21" l="1"/>
  <c r="Y27" i="21"/>
  <c r="AH27" i="21"/>
  <c r="AK27" i="21"/>
  <c r="AE27" i="21"/>
  <c r="AC27" i="21" l="1"/>
  <c r="Y42"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Fabiano</author>
    <author>tc={767EF40D-D086-4E3A-922D-F33B6A8138CD}</author>
    <author>tc={33E5A717-9310-4EA2-8146-A528C2F85130}</author>
  </authors>
  <commentList>
    <comment ref="G3" authorId="0" shapeId="0" xr:uid="{1928B816-FC6E-463C-9059-D6AA500C7418}">
      <text>
        <r>
          <rPr>
            <b/>
            <sz val="9"/>
            <color rgb="FF000000"/>
            <rFont val="Segoe UI"/>
            <family val="2"/>
            <charset val="1"/>
          </rPr>
          <t xml:space="preserve">Driving
</t>
        </r>
        <r>
          <rPr>
            <sz val="9"/>
            <color rgb="FF000000"/>
            <rFont val="Segoe UI"/>
            <family val="2"/>
            <charset val="1"/>
          </rPr>
          <t>The default conversion factor for vehicles is diesel.  If other fuels are used, ensure the accurate values are used in the Conversion Factors tab.</t>
        </r>
      </text>
    </comment>
    <comment ref="W3" authorId="0" shapeId="0" xr:uid="{47A3F0CF-28B2-44A4-A87A-1D7A3EFF9784}">
      <text>
        <r>
          <rPr>
            <b/>
            <sz val="9"/>
            <color rgb="FF000000"/>
            <rFont val="Segoe UI"/>
            <family val="2"/>
            <charset val="1"/>
          </rPr>
          <t>Commuting:</t>
        </r>
        <r>
          <rPr>
            <sz val="9"/>
            <color rgb="FF000000"/>
            <rFont val="Segoe UI"/>
            <family val="2"/>
            <charset val="1"/>
          </rPr>
          <t xml:space="preserve">
</t>
        </r>
        <r>
          <rPr>
            <sz val="9"/>
            <color rgb="FF000000"/>
            <rFont val="Segoe UI"/>
            <family val="2"/>
            <charset val="1"/>
          </rPr>
          <t xml:space="preserve">MSF Canada has a survey that can be emailed to staff to measure their commuting habits.
</t>
        </r>
        <r>
          <rPr>
            <sz val="9"/>
            <color rgb="FF000000"/>
            <rFont val="Segoe UI"/>
            <family val="2"/>
            <charset val="1"/>
          </rPr>
          <t>Note: walking and cycling need not be counted as they emit no emissions.</t>
        </r>
      </text>
    </comment>
    <comment ref="AD3" authorId="0" shapeId="0" xr:uid="{0CA51D57-C3F6-4B55-BAF7-F521CDCC16A8}">
      <text>
        <r>
          <rPr>
            <sz val="9"/>
            <color rgb="FF000000"/>
            <rFont val="Segoe UI"/>
            <family val="2"/>
            <charset val="1"/>
          </rPr>
          <t xml:space="preserve">Logistics should be able to provide an estimate of freight movements (based on shipping invoices, etc.)
</t>
        </r>
        <r>
          <rPr>
            <b/>
            <sz val="9"/>
            <color rgb="FF000000"/>
            <rFont val="Segoe UI"/>
            <family val="2"/>
            <charset val="1"/>
          </rPr>
          <t>Sea</t>
        </r>
        <r>
          <rPr>
            <sz val="9"/>
            <color rgb="FF000000"/>
            <rFont val="Segoe UI"/>
            <family val="2"/>
            <charset val="1"/>
          </rPr>
          <t xml:space="preserve">
</t>
        </r>
        <r>
          <rPr>
            <sz val="9"/>
            <color rgb="FF000000"/>
            <rFont val="Segoe UI"/>
            <family val="2"/>
            <charset val="1"/>
          </rPr>
          <t xml:space="preserve">Calculate distances using: https://sea-distances.org
</t>
        </r>
        <r>
          <rPr>
            <sz val="9"/>
            <color rgb="FF000000"/>
            <rFont val="Segoe UI"/>
            <family val="2"/>
            <charset val="1"/>
          </rPr>
          <t xml:space="preserve">Multiply by 1.852 to convert to km (from nautical miles) 
</t>
        </r>
        <r>
          <rPr>
            <sz val="9"/>
            <color rgb="FF000000"/>
            <rFont val="Segoe UI"/>
            <family val="2"/>
            <charset val="1"/>
          </rPr>
          <t xml:space="preserve">Calcualte distances using: </t>
        </r>
        <r>
          <rPr>
            <b/>
            <sz val="9"/>
            <color rgb="FF000000"/>
            <rFont val="Segoe UI"/>
            <family val="2"/>
            <charset val="1"/>
          </rPr>
          <t xml:space="preserve">
</t>
        </r>
        <r>
          <rPr>
            <b/>
            <sz val="9"/>
            <color rgb="FF000000"/>
            <rFont val="Segoe UI"/>
            <family val="2"/>
            <charset val="1"/>
          </rPr>
          <t>Air</t>
        </r>
        <r>
          <rPr>
            <sz val="9"/>
            <color rgb="FF000000"/>
            <rFont val="Segoe UI"/>
            <family val="2"/>
            <charset val="1"/>
          </rPr>
          <t xml:space="preserve">
</t>
        </r>
        <r>
          <rPr>
            <sz val="9"/>
            <color rgb="FF000000"/>
            <rFont val="Segoe UI"/>
            <family val="2"/>
            <charset val="1"/>
          </rPr>
          <t>http://www.webflyer.com/travel/mileage_calculator/</t>
        </r>
      </text>
    </comment>
    <comment ref="BC4" authorId="1" shapeId="0" xr:uid="{767EF40D-D086-4E3A-922D-F33B6A8138CD}">
      <text>
        <t xml:space="preserve">[Threaded comment]
Your version of Excel allows you to read this threaded comment; however, any edits to it will get removed if the file is opened in a newer version of Excel. Learn more: https://go.microsoft.com/fwlink/?linkid=870924
Comment:
    These cells have been added in case you need more categories, please contact me to associate with relevant emission factor </t>
      </text>
    </comment>
    <comment ref="AN13" authorId="2" shapeId="0" xr:uid="{33E5A717-9310-4EA2-8146-A528C2F85130}">
      <text>
        <t>[Threaded comment]
Your version of Excel allows you to read this threaded comment; however, any edits to it will get removed if the file is opened in a newer version of Excel. Learn more: https://go.microsoft.com/fwlink/?linkid=870924
Comment:
     (excludes WE, national holidays, staff leaves)</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4">
    <bk>
      <extLst>
        <ext uri="{3e2802c4-a4d2-4d8b-9148-e3be6c30e623}">
          <xlrd:rvb i="0"/>
        </ext>
      </extLst>
    </bk>
    <bk>
      <extLst>
        <ext uri="{3e2802c4-a4d2-4d8b-9148-e3be6c30e623}">
          <xlrd:rvb i="58"/>
        </ext>
      </extLst>
    </bk>
    <bk>
      <extLst>
        <ext uri="{3e2802c4-a4d2-4d8b-9148-e3be6c30e623}">
          <xlrd:rvb i="124"/>
        </ext>
      </extLst>
    </bk>
    <bk>
      <extLst>
        <ext uri="{3e2802c4-a4d2-4d8b-9148-e3be6c30e623}">
          <xlrd:rvb i="173"/>
        </ext>
      </extLst>
    </bk>
    <bk>
      <extLst>
        <ext uri="{3e2802c4-a4d2-4d8b-9148-e3be6c30e623}">
          <xlrd:rvb i="232"/>
        </ext>
      </extLst>
    </bk>
    <bk>
      <extLst>
        <ext uri="{3e2802c4-a4d2-4d8b-9148-e3be6c30e623}">
          <xlrd:rvb i="293"/>
        </ext>
      </extLst>
    </bk>
    <bk>
      <extLst>
        <ext uri="{3e2802c4-a4d2-4d8b-9148-e3be6c30e623}">
          <xlrd:rvb i="359"/>
        </ext>
      </extLst>
    </bk>
    <bk>
      <extLst>
        <ext uri="{3e2802c4-a4d2-4d8b-9148-e3be6c30e623}">
          <xlrd:rvb i="417"/>
        </ext>
      </extLst>
    </bk>
    <bk>
      <extLst>
        <ext uri="{3e2802c4-a4d2-4d8b-9148-e3be6c30e623}">
          <xlrd:rvb i="469"/>
        </ext>
      </extLst>
    </bk>
    <bk>
      <extLst>
        <ext uri="{3e2802c4-a4d2-4d8b-9148-e3be6c30e623}">
          <xlrd:rvb i="531"/>
        </ext>
      </extLst>
    </bk>
    <bk>
      <extLst>
        <ext uri="{3e2802c4-a4d2-4d8b-9148-e3be6c30e623}">
          <xlrd:rvb i="600"/>
        </ext>
      </extLst>
    </bk>
    <bk>
      <extLst>
        <ext uri="{3e2802c4-a4d2-4d8b-9148-e3be6c30e623}">
          <xlrd:rvb i="649"/>
        </ext>
      </extLst>
    </bk>
    <bk>
      <extLst>
        <ext uri="{3e2802c4-a4d2-4d8b-9148-e3be6c30e623}">
          <xlrd:rvb i="694"/>
        </ext>
      </extLst>
    </bk>
    <bk>
      <extLst>
        <ext uri="{3e2802c4-a4d2-4d8b-9148-e3be6c30e623}">
          <xlrd:rvb i="758"/>
        </ext>
      </extLst>
    </bk>
  </futureMetadata>
  <cellMetadata count="1">
    <bk>
      <rc t="1" v="0"/>
    </bk>
  </cellMetadata>
  <valueMetadata count="14">
    <bk>
      <rc t="2" v="0"/>
    </bk>
    <bk>
      <rc t="2" v="1"/>
    </bk>
    <bk>
      <rc t="2" v="2"/>
    </bk>
    <bk>
      <rc t="2" v="3"/>
    </bk>
    <bk>
      <rc t="2" v="4"/>
    </bk>
    <bk>
      <rc t="2" v="5"/>
    </bk>
    <bk>
      <rc t="2" v="6"/>
    </bk>
    <bk>
      <rc t="2" v="7"/>
    </bk>
    <bk>
      <rc t="2" v="8"/>
    </bk>
    <bk>
      <rc t="2" v="9"/>
    </bk>
    <bk>
      <rc t="2" v="10"/>
    </bk>
    <bk>
      <rc t="2" v="11"/>
    </bk>
    <bk>
      <rc t="2" v="12"/>
    </bk>
    <bk>
      <rc t="2" v="13"/>
    </bk>
  </valueMetadata>
</metadata>
</file>

<file path=xl/sharedStrings.xml><?xml version="1.0" encoding="utf-8"?>
<sst xmlns="http://schemas.openxmlformats.org/spreadsheetml/2006/main" count="936" uniqueCount="450">
  <si>
    <t>Steps</t>
  </si>
  <si>
    <t xml:space="preserve">Shortcut Buttons </t>
  </si>
  <si>
    <t>Easy Instructions</t>
  </si>
  <si>
    <r>
      <rPr>
        <b/>
        <sz val="24"/>
        <color theme="1"/>
        <rFont val="Arial"/>
        <family val="2"/>
      </rPr>
      <t>Welcome to the Environmental Impact Toolkit.</t>
    </r>
    <r>
      <rPr>
        <sz val="24"/>
        <color theme="1"/>
        <rFont val="Arial"/>
        <family val="2"/>
      </rPr>
      <t xml:space="preserve">
Thank you for contributing to eliminating MSF's emissions.</t>
    </r>
  </si>
  <si>
    <t>1. GET STARTED</t>
  </si>
  <si>
    <r>
      <rPr>
        <b/>
        <sz val="18"/>
        <color rgb="FF000000"/>
        <rFont val="Arial"/>
      </rPr>
      <t>1. Jump right in there</t>
    </r>
    <r>
      <rPr>
        <sz val="18"/>
        <color rgb="FF000000"/>
        <rFont val="Arial"/>
      </rPr>
      <t xml:space="preserve"> : jump to the "</t>
    </r>
    <r>
      <rPr>
        <b/>
        <sz val="18"/>
        <color rgb="FF000000"/>
        <rFont val="Arial"/>
      </rPr>
      <t>Enter Data Here</t>
    </r>
    <r>
      <rPr>
        <sz val="18"/>
        <color rgb="FF000000"/>
        <rFont val="Arial"/>
      </rPr>
      <t xml:space="preserve">" tab in order to enter quantity of kWh of electricity, liters of fuel, kilometres traveled for people and cargo., paper usage, services expenses, etc </t>
    </r>
  </si>
  <si>
    <t xml:space="preserve">&gt; Collect your data, manage it, develop a survey ! </t>
  </si>
  <si>
    <t xml:space="preserve">Our goal is to eliminate 50% of our emissions by 2030. </t>
  </si>
  <si>
    <t xml:space="preserve">There are only 3 rules : </t>
  </si>
  <si>
    <t>Cells you *should* fill</t>
  </si>
  <si>
    <t>Cells you *can* fill</t>
  </si>
  <si>
    <t>Cells you cannot fill</t>
  </si>
  <si>
    <t xml:space="preserve">&gt; Please note that this tool is built in EUR. To convert your expenses, please go to the Currency table ! </t>
  </si>
  <si>
    <t>2. FAQ</t>
  </si>
  <si>
    <t>2. Questions? Need assistance? Please reach out maelle.charrier@geneva.msf.org</t>
  </si>
  <si>
    <t>3. RESULTS</t>
  </si>
  <si>
    <r>
      <rPr>
        <b/>
        <sz val="18"/>
        <color rgb="FF000000"/>
        <rFont val="Arial"/>
      </rPr>
      <t xml:space="preserve">4. Visualize your results. </t>
    </r>
    <r>
      <rPr>
        <sz val="18"/>
        <color rgb="FF000000"/>
        <rFont val="Arial"/>
      </rPr>
      <t xml:space="preserve">The "Results" tab displays your results. Think about clicking on "actualize data" to get the visualization ready </t>
    </r>
  </si>
  <si>
    <t>GENERAL INFORMATION</t>
  </si>
  <si>
    <t xml:space="preserve">Direct Emissions - Scope 1 </t>
  </si>
  <si>
    <t>Indirect emissions - Scope 2</t>
  </si>
  <si>
    <t xml:space="preserve">SCOPE 3 - All other indirect emissions </t>
  </si>
  <si>
    <t xml:space="preserve">Reporting year </t>
  </si>
  <si>
    <t>Total Emissions</t>
  </si>
  <si>
    <t>Country</t>
  </si>
  <si>
    <t xml:space="preserve">tons of CO2 eq. </t>
  </si>
  <si>
    <t>🚐 DRIVING - Mobile Consumption</t>
  </si>
  <si>
    <t xml:space="preserve">⚡️ Generators - Stationary consumption </t>
  </si>
  <si>
    <t>Heating /Cooking</t>
  </si>
  <si>
    <t xml:space="preserve">🔌 ⚡️ELECTRICITY </t>
  </si>
  <si>
    <t>✈️ FLIGHTS</t>
  </si>
  <si>
    <t>🚊 TRAIN</t>
  </si>
  <si>
    <t>🚌 Buses</t>
  </si>
  <si>
    <t>🧍🏽🧍🏼‍♂️🧍🏾‍♀️COMMUTING</t>
  </si>
  <si>
    <t>🚕 TAXIS</t>
  </si>
  <si>
    <t>📦 FREIGHT</t>
  </si>
  <si>
    <t>📃 PAPER</t>
  </si>
  <si>
    <t xml:space="preserve">HOME OFFICE </t>
  </si>
  <si>
    <t>SERVICE PROVIDERS</t>
  </si>
  <si>
    <t xml:space="preserve">OTHERS </t>
  </si>
  <si>
    <t>PURCHASED GOODS</t>
  </si>
  <si>
    <t>WASTE</t>
  </si>
  <si>
    <t xml:space="preserve">Contact email </t>
  </si>
  <si>
    <t>christophe.demez@luxembourg.msf.org</t>
  </si>
  <si>
    <t xml:space="preserve">Diesel Vehicles </t>
  </si>
  <si>
    <t xml:space="preserve">Gasoline Vehicles </t>
  </si>
  <si>
    <t>Diesel Generators</t>
  </si>
  <si>
    <t>Gazoline Generators</t>
  </si>
  <si>
    <t>Gas</t>
  </si>
  <si>
    <t xml:space="preserve">🔌 Utilities </t>
  </si>
  <si>
    <t>💡Other</t>
  </si>
  <si>
    <t>Short (0-1000)</t>
  </si>
  <si>
    <t>Medium (1000-3500)</t>
  </si>
  <si>
    <t>Long (&gt;3500)</t>
  </si>
  <si>
    <t>Work travel</t>
  </si>
  <si>
    <t>🚗 Cars</t>
  </si>
  <si>
    <t>🚊Trains</t>
  </si>
  <si>
    <t>🚀 Other</t>
  </si>
  <si>
    <t>🚕 Other</t>
  </si>
  <si>
    <t>🚛 Road</t>
  </si>
  <si>
    <t>🚢 Sea</t>
  </si>
  <si>
    <t>✈️ Air</t>
  </si>
  <si>
    <t>Bought</t>
  </si>
  <si>
    <t xml:space="preserve">Toilet paper </t>
  </si>
  <si>
    <t>Paper Towels</t>
  </si>
  <si>
    <t xml:space="preserve">Mailings (including paper production, printing, enf od life paper treatment, but excluding freight !) </t>
  </si>
  <si>
    <t>FTEs*ratio for remote working</t>
  </si>
  <si>
    <t xml:space="preserve">Consulting </t>
  </si>
  <si>
    <t>Printing books</t>
  </si>
  <si>
    <t>Advertising</t>
  </si>
  <si>
    <t xml:space="preserve">Equipment </t>
  </si>
  <si>
    <t>Insurance</t>
  </si>
  <si>
    <t>Financial transactions</t>
  </si>
  <si>
    <t xml:space="preserve">Accomodation &amp; Cattering </t>
  </si>
  <si>
    <t xml:space="preserve">Office Supplies </t>
  </si>
  <si>
    <t>To be defined</t>
  </si>
  <si>
    <t>Non Hazardous Waste</t>
  </si>
  <si>
    <t xml:space="preserve">Contact person </t>
  </si>
  <si>
    <t xml:space="preserve">(litres of diesel fuel)
— if unknown assume diesel </t>
  </si>
  <si>
    <t>(litres of gasoline fuel)</t>
  </si>
  <si>
    <t>L of LNG gas</t>
  </si>
  <si>
    <t>L of LPG gas</t>
  </si>
  <si>
    <t>(kWh)</t>
  </si>
  <si>
    <t>(specify)</t>
  </si>
  <si>
    <t>(passenger-km flown)</t>
  </si>
  <si>
    <t>(passenger-km traveled)</t>
  </si>
  <si>
    <t xml:space="preserve">(passenger.km)     </t>
  </si>
  <si>
    <t xml:space="preserve">(km-travelled)       </t>
  </si>
  <si>
    <t xml:space="preserve">(km-travelled)     </t>
  </si>
  <si>
    <t xml:space="preserve">€ </t>
  </si>
  <si>
    <t>(tonnes-km shipped)</t>
  </si>
  <si>
    <t>#sheet</t>
  </si>
  <si>
    <t>(# sheets)</t>
  </si>
  <si>
    <t>(In grams)</t>
  </si>
  <si>
    <t>(Full time equivalent)</t>
  </si>
  <si>
    <t>(Euros)</t>
  </si>
  <si>
    <t>Kg of waste</t>
  </si>
  <si>
    <t>Type of office</t>
  </si>
  <si>
    <t>Partner Section</t>
  </si>
  <si>
    <t>Jan</t>
  </si>
  <si>
    <t xml:space="preserve">Jan </t>
  </si>
  <si>
    <t>Q1 TOTAL</t>
  </si>
  <si>
    <t>Currency if not EUR</t>
  </si>
  <si>
    <t>See Currency table to convert</t>
  </si>
  <si>
    <t>Feb</t>
  </si>
  <si>
    <t>Q2 TOTAL</t>
  </si>
  <si>
    <t>Data confidence</t>
  </si>
  <si>
    <t>Mar</t>
  </si>
  <si>
    <t>Q3 TOTAL</t>
  </si>
  <si>
    <t>Q4 TOTAL</t>
  </si>
  <si>
    <t>Emission Factors</t>
  </si>
  <si>
    <t>Value</t>
  </si>
  <si>
    <t>Unit</t>
  </si>
  <si>
    <t>Confidence</t>
  </si>
  <si>
    <t>Year EF</t>
  </si>
  <si>
    <t>Apr</t>
  </si>
  <si>
    <t>Total FTE in HO</t>
  </si>
  <si>
    <t>May</t>
  </si>
  <si>
    <t xml:space="preserve">Electric grid emissions intensity </t>
  </si>
  <si>
    <t>(kg CO₂ eq. Per kWh)</t>
  </si>
  <si>
    <t>Jun</t>
  </si>
  <si>
    <t>Working days in HO</t>
  </si>
  <si>
    <t>Diesel - scope 1</t>
  </si>
  <si>
    <t>(kg CO₂ eq. per L)</t>
  </si>
  <si>
    <t>Gasoline (Petrol) - scope 1</t>
  </si>
  <si>
    <t>(kg CO₂ eq. /L)</t>
  </si>
  <si>
    <t>Liquified Natural Gas (LNG)</t>
  </si>
  <si>
    <t>Jul</t>
  </si>
  <si>
    <t xml:space="preserve"> (kWh/person/day)</t>
  </si>
  <si>
    <t>Liquified Petroleum Gas (LPG)</t>
  </si>
  <si>
    <t>Aug</t>
  </si>
  <si>
    <r>
      <rPr>
        <sz val="12"/>
        <color rgb="FF000000"/>
        <rFont val="Arial"/>
      </rPr>
      <t xml:space="preserve">Short haul flights </t>
    </r>
    <r>
      <rPr>
        <sz val="12"/>
        <color rgb="FFFF0000"/>
        <rFont val="Arial"/>
      </rPr>
      <t>(0-1000kms)</t>
    </r>
  </si>
  <si>
    <t>(kg CO₂ eq. /km-flown)</t>
  </si>
  <si>
    <t>Sep</t>
  </si>
  <si>
    <r>
      <rPr>
        <sz val="12"/>
        <color rgb="FF000000"/>
        <rFont val="Arial"/>
      </rPr>
      <t xml:space="preserve">Medium haul flights </t>
    </r>
    <r>
      <rPr>
        <sz val="12"/>
        <color rgb="FFFF0000"/>
        <rFont val="Arial"/>
      </rPr>
      <t>(1000-3500 kms)</t>
    </r>
  </si>
  <si>
    <r>
      <rPr>
        <sz val="12"/>
        <color rgb="FF000000"/>
        <rFont val="Arial"/>
      </rPr>
      <t xml:space="preserve">Long-haul flights </t>
    </r>
    <r>
      <rPr>
        <sz val="12"/>
        <color rgb="FFFF0000"/>
        <rFont val="Arial"/>
      </rPr>
      <t>(over 3500 kms)</t>
    </r>
  </si>
  <si>
    <t>Car commuting</t>
  </si>
  <si>
    <t>(kg CO₂ eq. /km-traveled)</t>
  </si>
  <si>
    <t>Oct</t>
  </si>
  <si>
    <t>Bus commuting</t>
  </si>
  <si>
    <t>(kg CO₂ eq. /passenger.km)</t>
  </si>
  <si>
    <t>Nov</t>
  </si>
  <si>
    <t>Train</t>
  </si>
  <si>
    <t>Dec</t>
  </si>
  <si>
    <t>Taxi commuting</t>
  </si>
  <si>
    <t>kgCO2e/k€</t>
  </si>
  <si>
    <t>Air freight</t>
  </si>
  <si>
    <t>(kg CO₂ eq. /t-km)</t>
  </si>
  <si>
    <t>Sea freight</t>
  </si>
  <si>
    <t>Consumption Total</t>
  </si>
  <si>
    <t>Road freight</t>
  </si>
  <si>
    <t>Physical Data uncertainty</t>
  </si>
  <si>
    <t>25%— Data is good, with possibility of error;</t>
  </si>
  <si>
    <t>Paper</t>
  </si>
  <si>
    <t>(kg CO₂ eq. /sheet)</t>
  </si>
  <si>
    <t>Diesel - scope 3</t>
  </si>
  <si>
    <t>Emissions Total</t>
  </si>
  <si>
    <t>Gasoline (Petrol) - scope 3</t>
  </si>
  <si>
    <t>Emission total scope 1</t>
  </si>
  <si>
    <t>Emission factor</t>
  </si>
  <si>
    <t>Emission total scope 3</t>
  </si>
  <si>
    <t xml:space="preserve"> (kgCO2/Euro) </t>
  </si>
  <si>
    <t xml:space="preserve"> (kgCO2/kgwaste</t>
  </si>
  <si>
    <t>Paper towels</t>
  </si>
  <si>
    <t>Emission factor uncertainty</t>
  </si>
  <si>
    <t>Mailings</t>
  </si>
  <si>
    <t>(kgCO2e per g paper sent​)</t>
  </si>
  <si>
    <t>(kgCO2/Euro)</t>
  </si>
  <si>
    <t>Machinery and Equipement</t>
  </si>
  <si>
    <t>Diesel Vehicles</t>
  </si>
  <si>
    <t>Gasoline Vehicles</t>
  </si>
  <si>
    <t>Electricity</t>
  </si>
  <si>
    <t>Other</t>
  </si>
  <si>
    <t>Flights</t>
  </si>
  <si>
    <t>Cars</t>
  </si>
  <si>
    <t>Road</t>
  </si>
  <si>
    <t xml:space="preserve">Sea </t>
  </si>
  <si>
    <t xml:space="preserve">Air </t>
  </si>
  <si>
    <t>Purchased Goods and Services</t>
  </si>
  <si>
    <t>Financial support</t>
  </si>
  <si>
    <t>Utility bills will have monthly energy use totals in kWh</t>
  </si>
  <si>
    <t xml:space="preserve">Specify the emissions factor, or, if unknown, describe the source of those emissions. </t>
  </si>
  <si>
    <t>If the travel agent cannot provide emissions data (or if they do, they use to underestimate it), many can provide the actual distance flown for each flight taken.  
If you have no data from your travel agent, you can calculate distances yourself using, eg: https://www.airmilescalculator.com/
Flights should be divided into 3 categories, based on distance [this is because the fuel used for takeoff &amp; landing makes long-haul flights proporionally least C-intensive, and thus, different conversion factors should be used)
short-haul flights: &lt;1000 km
medium-haul flights: 1000-3500 km
long-haul flights: &gt;3500 km</t>
  </si>
  <si>
    <t>If you do not have distance traveled on your ticket, unfortunately there is no online calculator for rail travel.
    &gt;&gt; Use Google Maps to estimate the road distance between two points and use this (if you use crow flies distance, please multiply the distance by 1.2).</t>
  </si>
  <si>
    <t>MSF Canada has a survey that can be emailed to staff to measure their commuting habits.
Note: walking and cycling need not be counted as they emit no emissions.</t>
  </si>
  <si>
    <t>Logistics should be able to provide an estimate of freight movements (based on shipping invoices, etc.)
Data should be the product of the volume transported (in tonnes) X the distance transported (in km)</t>
  </si>
  <si>
    <t xml:space="preserve">Calculate distances using: https://sea-distances.org
    &gt;&gt; Add 15% to account for variance in routing
    &gt;&gt; Multiply by 1.852 to convert to km (from nautical miles) </t>
  </si>
  <si>
    <t>Calcualte distances using: https://www.airmilescalculator.com/</t>
  </si>
  <si>
    <t>The default conversion factor for copy paper is "20 lb. bond'.  If other types of paper are used, ensure the accurate values are used in the Conversion Factors tab.
Standard office copy paper weighs approximately 10.0 lbs per 1000 sheets. This is approximately 2.7 kg for typical 500 sheet ream of copy paper.</t>
  </si>
  <si>
    <t xml:space="preserve">For those categories, please reach your finance departement to have a visibility on your expenses. Then by accounting or analytic code, affect the expenses to a categorie. If you notice that a categorie is missing, please reach out us in order we update the tool for you. When there is little amount spend on different services, you can assume that it refers to consulting. </t>
  </si>
  <si>
    <t xml:space="preserve">Printing </t>
  </si>
  <si>
    <t xml:space="preserve">Advertising </t>
  </si>
  <si>
    <t xml:space="preserve">Accomodation and catering </t>
  </si>
  <si>
    <t>kgCO2/Euro</t>
  </si>
  <si>
    <t>Small office supplies</t>
  </si>
  <si>
    <t>Waste</t>
  </si>
  <si>
    <t>kgCO2/kgwaste</t>
  </si>
  <si>
    <t xml:space="preserve">Paper in weight </t>
  </si>
  <si>
    <t>kgco2/tons</t>
  </si>
  <si>
    <t xml:space="preserve">Project Code </t>
  </si>
  <si>
    <t xml:space="preserve">Data source </t>
  </si>
  <si>
    <t xml:space="preserve">Country Code </t>
  </si>
  <si>
    <t>Category</t>
  </si>
  <si>
    <t>Group</t>
  </si>
  <si>
    <t xml:space="preserve">Sub-Category </t>
  </si>
  <si>
    <t>Thematic</t>
  </si>
  <si>
    <t>Account name (if so)</t>
  </si>
  <si>
    <t xml:space="preserve">Account ID </t>
  </si>
  <si>
    <t>Scope</t>
  </si>
  <si>
    <t>Financial Value</t>
  </si>
  <si>
    <t>Financial Value Unit</t>
  </si>
  <si>
    <t>Retained Value</t>
  </si>
  <si>
    <t>Retained Value Unit</t>
  </si>
  <si>
    <t>Emission Factor</t>
  </si>
  <si>
    <t>Source</t>
  </si>
  <si>
    <t xml:space="preserve">Year </t>
  </si>
  <si>
    <t>S1_EF_Adjusted</t>
  </si>
  <si>
    <t>S2_EF_adjusted</t>
  </si>
  <si>
    <t>S3_EF_adjusted</t>
  </si>
  <si>
    <t>tCO2_S1</t>
  </si>
  <si>
    <t>tCO2_S2</t>
  </si>
  <si>
    <t>tCO2_S3</t>
  </si>
  <si>
    <t>totCO2</t>
  </si>
  <si>
    <t>uncertainty_data</t>
  </si>
  <si>
    <t>uncertainity_ef</t>
  </si>
  <si>
    <t>tot_uncertainity</t>
  </si>
  <si>
    <t>vol uncertainity</t>
  </si>
  <si>
    <t>s1 un</t>
  </si>
  <si>
    <t>S2 un</t>
  </si>
  <si>
    <t>s3 un</t>
  </si>
  <si>
    <t>unDATS1</t>
  </si>
  <si>
    <t>unDATS2</t>
  </si>
  <si>
    <t>unDATS3</t>
  </si>
  <si>
    <t>unceEFS1</t>
  </si>
  <si>
    <t>unceEFS2</t>
  </si>
  <si>
    <t>unEFS3</t>
  </si>
  <si>
    <t>L of Diesel</t>
  </si>
  <si>
    <t xml:space="preserve">L of Gasoline </t>
  </si>
  <si>
    <t>L of LNG</t>
  </si>
  <si>
    <t>L of LPG</t>
  </si>
  <si>
    <t xml:space="preserve">kwH </t>
  </si>
  <si>
    <t>FLIGHTS</t>
  </si>
  <si>
    <t>passenger.km-flown</t>
  </si>
  <si>
    <t xml:space="preserve">passenger.km-travelled </t>
  </si>
  <si>
    <t>COMMUTING</t>
  </si>
  <si>
    <t>km.travelled</t>
  </si>
  <si>
    <t>€</t>
  </si>
  <si>
    <t xml:space="preserve">FREIGHT </t>
  </si>
  <si>
    <t>t.km</t>
  </si>
  <si>
    <t>FREIGHT</t>
  </si>
  <si>
    <t>PAPER</t>
  </si>
  <si>
    <t>#grams</t>
  </si>
  <si>
    <t>HOME OFFICE</t>
  </si>
  <si>
    <t>Home Office</t>
  </si>
  <si>
    <t>SERVICE PROVIDER</t>
  </si>
  <si>
    <t>OTHER</t>
  </si>
  <si>
    <t>Accomodation and Cattering</t>
  </si>
  <si>
    <t>Small Office Supplies</t>
  </si>
  <si>
    <t>Total</t>
  </si>
  <si>
    <t>Row Labels</t>
  </si>
  <si>
    <t>Sum of totCO2</t>
  </si>
  <si>
    <t>Sum of tCO2_S1</t>
  </si>
  <si>
    <t>Sum of tCO2_S2</t>
  </si>
  <si>
    <t>Sum of tCO2_S3</t>
  </si>
  <si>
    <t xml:space="preserve">Total emissions </t>
  </si>
  <si>
    <t xml:space="preserve">Scope 1 </t>
  </si>
  <si>
    <t>Scope 2</t>
  </si>
  <si>
    <t>Scope 3</t>
  </si>
  <si>
    <t>Grand Total</t>
  </si>
  <si>
    <t>#VALUE!</t>
  </si>
  <si>
    <t>the uncertainty requires to sum the uncertainty volumes per categories /sub categories (the granularity chosen must allow that uncertainties are independant). Then we calculate the root of the squares sums of the uncertainties by the total of emissions</t>
  </si>
  <si>
    <t>|</t>
  </si>
  <si>
    <t>&lt;-------------</t>
  </si>
  <si>
    <t>--------------</t>
  </si>
  <si>
    <t>--------|</t>
  </si>
  <si>
    <t xml:space="preserve">Emission factor </t>
  </si>
  <si>
    <t>Reporting year</t>
  </si>
  <si>
    <t>Source for 2023 data</t>
  </si>
  <si>
    <t>Carbon intensity of electricity (kgCO2/kWh)</t>
  </si>
  <si>
    <t>Uncertainty factor</t>
  </si>
  <si>
    <t xml:space="preserve">See : </t>
  </si>
  <si>
    <t xml:space="preserve">Paper </t>
  </si>
  <si>
    <t>High confidence</t>
  </si>
  <si>
    <t>South Africa</t>
  </si>
  <si>
    <t>EcoAct - 2022</t>
  </si>
  <si>
    <t xml:space="preserve">0% — Data is reliable and accurate; </t>
  </si>
  <si>
    <r>
      <t>One minute of videoconference on average in a one-on-one call  </t>
    </r>
    <r>
      <rPr>
        <b/>
        <sz val="12"/>
        <color theme="1"/>
        <rFont val="Calibri"/>
        <family val="2"/>
        <scheme val="minor"/>
      </rPr>
      <t>Microsoft Teams</t>
    </r>
    <r>
      <rPr>
        <sz val="12"/>
        <color theme="1"/>
        <rFont val="Calibri"/>
        <family val="2"/>
        <scheme val="minor"/>
      </rPr>
      <t xml:space="preserve"> (0.513 gEqCO2)</t>
    </r>
  </si>
  <si>
    <t>Branch Office</t>
  </si>
  <si>
    <t>Medium confidence</t>
  </si>
  <si>
    <t>Eritrea</t>
  </si>
  <si>
    <t>The impact of our videoconferencing uses on mobile and PC! 2022 edition - Greenspector</t>
  </si>
  <si>
    <t xml:space="preserve">#weight </t>
  </si>
  <si>
    <t>Field Project</t>
  </si>
  <si>
    <t>Low confidence</t>
  </si>
  <si>
    <t>South Sudan</t>
  </si>
  <si>
    <t>50%— Data was estimated or extrapolated;</t>
  </si>
  <si>
    <t>NA</t>
  </si>
  <si>
    <t>Zimbabwe</t>
  </si>
  <si>
    <t>75%— Data comes from external estimations.</t>
  </si>
  <si>
    <t>Sudan</t>
  </si>
  <si>
    <t>Angola</t>
  </si>
  <si>
    <t>Kenya</t>
  </si>
  <si>
    <t>Mozambique</t>
  </si>
  <si>
    <t>Ethiopia</t>
  </si>
  <si>
    <t>Democratic Republic of the Congo</t>
  </si>
  <si>
    <t>Burundi</t>
  </si>
  <si>
    <t>EcoAct (ZA) - 2022</t>
  </si>
  <si>
    <t>Lesotho</t>
  </si>
  <si>
    <t>Madagascar</t>
  </si>
  <si>
    <t>Malawi</t>
  </si>
  <si>
    <t>Somalia</t>
  </si>
  <si>
    <t>Eswatini</t>
  </si>
  <si>
    <t>Tanzania</t>
  </si>
  <si>
    <t>Uganda</t>
  </si>
  <si>
    <t>Niger</t>
  </si>
  <si>
    <t>Senegal</t>
  </si>
  <si>
    <t>Our Worl in Data 2023</t>
  </si>
  <si>
    <t>Nigeria</t>
  </si>
  <si>
    <t>Cameroon</t>
  </si>
  <si>
    <t>Burkina Faso</t>
  </si>
  <si>
    <t>EcoAct (NE) - 2022</t>
  </si>
  <si>
    <t>Central African Republic</t>
  </si>
  <si>
    <t>Ivory Coast</t>
  </si>
  <si>
    <t>Guinea</t>
  </si>
  <si>
    <t>Liberia</t>
  </si>
  <si>
    <t>Mali</t>
  </si>
  <si>
    <t>Sierra Leone</t>
  </si>
  <si>
    <t>Chad</t>
  </si>
  <si>
    <t>Indonesia</t>
  </si>
  <si>
    <t>Philippines</t>
  </si>
  <si>
    <t>Malaysia</t>
  </si>
  <si>
    <t>Myanmar</t>
  </si>
  <si>
    <t>Thailand</t>
  </si>
  <si>
    <t>Democratic People's Republic of Korea</t>
  </si>
  <si>
    <t>Japan</t>
  </si>
  <si>
    <t>Kiribati</t>
  </si>
  <si>
    <t>EcoAct (ID) - 2022</t>
  </si>
  <si>
    <t>Papua New Guinea</t>
  </si>
  <si>
    <t>Vietnam</t>
  </si>
  <si>
    <t>Serbia</t>
  </si>
  <si>
    <t>Poland</t>
  </si>
  <si>
    <t>Uzbekistan</t>
  </si>
  <si>
    <t>Kazakhstan</t>
  </si>
  <si>
    <t>Azerbaijan</t>
  </si>
  <si>
    <t>Turkey</t>
  </si>
  <si>
    <t>Greece</t>
  </si>
  <si>
    <t>Italy</t>
  </si>
  <si>
    <t>Belarus</t>
  </si>
  <si>
    <t>Ukraine</t>
  </si>
  <si>
    <t>Latvia</t>
  </si>
  <si>
    <t>Armenia</t>
  </si>
  <si>
    <t>Lithuania</t>
  </si>
  <si>
    <t>Hungary</t>
  </si>
  <si>
    <t>Spain</t>
  </si>
  <si>
    <t>Belgium</t>
  </si>
  <si>
    <t>Kyrgyzstan</t>
  </si>
  <si>
    <t>Georgia</t>
  </si>
  <si>
    <t>Switzerland</t>
  </si>
  <si>
    <t>France</t>
  </si>
  <si>
    <t>Tajikistan</t>
  </si>
  <si>
    <t>The Netherlands</t>
  </si>
  <si>
    <t>EcoAct (RS) - 2022</t>
  </si>
  <si>
    <t>Russia</t>
  </si>
  <si>
    <t>Haiti</t>
  </si>
  <si>
    <t>Mexico</t>
  </si>
  <si>
    <t>Honduras</t>
  </si>
  <si>
    <t>Guatemala</t>
  </si>
  <si>
    <t>Panama</t>
  </si>
  <si>
    <t>Peru</t>
  </si>
  <si>
    <t>Colombia</t>
  </si>
  <si>
    <t>El Salvador</t>
  </si>
  <si>
    <t>Brazil</t>
  </si>
  <si>
    <t>Venezuela</t>
  </si>
  <si>
    <t>EcoAct (HT) - 2022</t>
  </si>
  <si>
    <t>Iraq</t>
  </si>
  <si>
    <t>Lebanon</t>
  </si>
  <si>
    <t>Yemen</t>
  </si>
  <si>
    <t>Libya</t>
  </si>
  <si>
    <t>Tunisia</t>
  </si>
  <si>
    <t>United Arab Emirates</t>
  </si>
  <si>
    <t>Egypt</t>
  </si>
  <si>
    <t>Jordan</t>
  </si>
  <si>
    <t>Iran</t>
  </si>
  <si>
    <t>EcoAct (IQ) - 2022</t>
  </si>
  <si>
    <t>Palestine</t>
  </si>
  <si>
    <t>Syria</t>
  </si>
  <si>
    <t>United States</t>
  </si>
  <si>
    <t>India</t>
  </si>
  <si>
    <t>Bangladesh</t>
  </si>
  <si>
    <t>Sri Lanka</t>
  </si>
  <si>
    <t>Pakistan</t>
  </si>
  <si>
    <t>Afghanistan</t>
  </si>
  <si>
    <t>EcoAct (IN) - 2022</t>
  </si>
  <si>
    <t>Argentina</t>
  </si>
  <si>
    <t>according to MSF Lat</t>
  </si>
  <si>
    <t>Source : Energy prices Climate Smart Sharepoint</t>
  </si>
  <si>
    <t>Country_Name</t>
  </si>
  <si>
    <t>Country_Code</t>
  </si>
  <si>
    <t>Country_Currency</t>
  </si>
  <si>
    <t>Country_CurrencyCode</t>
  </si>
  <si>
    <t>ExchangeRate_EUR (1EUR =)</t>
  </si>
  <si>
    <t>Exchange rate 2019</t>
  </si>
  <si>
    <t>Czechia</t>
  </si>
  <si>
    <t>CZ</t>
  </si>
  <si>
    <t>Czech koruna</t>
  </si>
  <si>
    <t>CZK</t>
  </si>
  <si>
    <t>USA</t>
  </si>
  <si>
    <t>US</t>
  </si>
  <si>
    <t>United states dollars</t>
  </si>
  <si>
    <t>USD</t>
  </si>
  <si>
    <t>Denmark</t>
  </si>
  <si>
    <t>DK</t>
  </si>
  <si>
    <t>Danish krone</t>
  </si>
  <si>
    <t>DKK</t>
  </si>
  <si>
    <t>Australia</t>
  </si>
  <si>
    <t>AU</t>
  </si>
  <si>
    <t>Australian dollar</t>
  </si>
  <si>
    <t>AUD</t>
  </si>
  <si>
    <t>Sweden</t>
  </si>
  <si>
    <t>SE</t>
  </si>
  <si>
    <t>Swedish krona</t>
  </si>
  <si>
    <t>SEK</t>
  </si>
  <si>
    <t>BR</t>
  </si>
  <si>
    <t>Brazilian real</t>
  </si>
  <si>
    <t>BRL</t>
  </si>
  <si>
    <t>Canada</t>
  </si>
  <si>
    <t>CA</t>
  </si>
  <si>
    <t>Canadian dollar</t>
  </si>
  <si>
    <t>CAD</t>
  </si>
  <si>
    <t>Hong Kong</t>
  </si>
  <si>
    <t>HK</t>
  </si>
  <si>
    <t>Hong Kong dollar</t>
  </si>
  <si>
    <t>HKD</t>
  </si>
  <si>
    <t>JP</t>
  </si>
  <si>
    <t>Japanese yen</t>
  </si>
  <si>
    <t>JPY</t>
  </si>
  <si>
    <t>MX</t>
  </si>
  <si>
    <t>Mexican peso</t>
  </si>
  <si>
    <t>MXN</t>
  </si>
  <si>
    <t>Norway</t>
  </si>
  <si>
    <t>NO</t>
  </si>
  <si>
    <t>Norwegian krone</t>
  </si>
  <si>
    <t>NOK</t>
  </si>
  <si>
    <t>CH</t>
  </si>
  <si>
    <t>Swiss franc</t>
  </si>
  <si>
    <t>CHF</t>
  </si>
  <si>
    <t>United Kingdom</t>
  </si>
  <si>
    <t>GB</t>
  </si>
  <si>
    <t>Pound sterling</t>
  </si>
  <si>
    <t>GBP</t>
  </si>
  <si>
    <t>Source : MSF International Finance consolidation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</si>
</sst>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_(* #,##0.000_);_(* \(#,##0.000\);_(* &quot;-&quot;??_);_(@_)"/>
    <numFmt numFmtId="166" formatCode="_(* #,##0.0_);_(* \(#,##0.0\);_(* &quot;-&quot;??_);_(@_)"/>
    <numFmt numFmtId="167" formatCode="_(* #,##0.0000_);_(* \(#,##0.0000\);_(* &quot;-&quot;??_);_(@_)"/>
    <numFmt numFmtId="168" formatCode="_-* #,##0.000\ _C_H_F_-;\-* #,##0.000\ _C_H_F_-;_-* &quot;-&quot;???\ _C_H_F_-;_-@_-"/>
  </numFmts>
  <fonts count="65">
    <font>
      <sz val="12"/>
      <color theme="1"/>
      <name val="Calibri"/>
      <family val="2"/>
      <scheme val="minor"/>
    </font>
    <font>
      <sz val="12"/>
      <color theme="1"/>
      <name val="Calibri"/>
      <family val="2"/>
      <scheme val="minor"/>
    </font>
    <font>
      <b/>
      <sz val="12"/>
      <color theme="1"/>
      <name val="Calibri"/>
      <family val="2"/>
      <scheme val="minor"/>
    </font>
    <font>
      <u/>
      <sz val="12"/>
      <color theme="10"/>
      <name val="Calibri"/>
      <family val="2"/>
      <scheme val="minor"/>
    </font>
    <font>
      <u/>
      <sz val="12"/>
      <color theme="11"/>
      <name val="Calibri"/>
      <family val="2"/>
      <scheme val="minor"/>
    </font>
    <font>
      <sz val="12"/>
      <color rgb="FF000000"/>
      <name val="Calibri"/>
      <family val="2"/>
      <scheme val="minor"/>
    </font>
    <font>
      <sz val="18"/>
      <color theme="9" tint="-0.499984740745262"/>
      <name val="Calibri"/>
      <family val="2"/>
      <scheme val="minor"/>
    </font>
    <font>
      <sz val="12"/>
      <color theme="1"/>
      <name val="Arial"/>
      <family val="2"/>
    </font>
    <font>
      <b/>
      <sz val="14"/>
      <color theme="1"/>
      <name val="Arial"/>
      <family val="2"/>
    </font>
    <font>
      <b/>
      <sz val="9"/>
      <color rgb="FF000000"/>
      <name val="Segoe UI"/>
      <family val="2"/>
      <charset val="1"/>
    </font>
    <font>
      <sz val="9"/>
      <color rgb="FF000000"/>
      <name val="Segoe UI"/>
      <family val="2"/>
      <charset val="1"/>
    </font>
    <font>
      <b/>
      <sz val="14"/>
      <color rgb="FF77B250"/>
      <name val="Arial"/>
      <family val="2"/>
    </font>
    <font>
      <sz val="10"/>
      <color rgb="FF000000"/>
      <name val="Helvetica Neue"/>
      <family val="2"/>
    </font>
    <font>
      <b/>
      <sz val="10"/>
      <color rgb="FF000000"/>
      <name val="Helvetica Neue"/>
      <family val="2"/>
    </font>
    <font>
      <i/>
      <sz val="12"/>
      <color theme="1"/>
      <name val="Arial"/>
      <family val="2"/>
    </font>
    <font>
      <sz val="14"/>
      <color theme="1"/>
      <name val="Arial"/>
      <family val="2"/>
    </font>
    <font>
      <b/>
      <sz val="12"/>
      <color theme="1"/>
      <name val="Arial"/>
      <family val="2"/>
    </font>
    <font>
      <i/>
      <sz val="12"/>
      <color theme="4"/>
      <name val="Arial"/>
      <family val="2"/>
    </font>
    <font>
      <b/>
      <sz val="14"/>
      <color theme="0"/>
      <name val="Arial"/>
      <family val="2"/>
    </font>
    <font>
      <b/>
      <sz val="12"/>
      <color theme="0"/>
      <name val="Arial"/>
      <family val="2"/>
    </font>
    <font>
      <sz val="8"/>
      <color theme="1"/>
      <name val="Arial"/>
      <family val="2"/>
    </font>
    <font>
      <sz val="10"/>
      <color theme="1"/>
      <name val="Arial"/>
      <family val="2"/>
    </font>
    <font>
      <sz val="9"/>
      <color theme="1"/>
      <name val="Arial"/>
      <family val="2"/>
    </font>
    <font>
      <sz val="11"/>
      <color rgb="FF000000"/>
      <name val="Calibri"/>
      <family val="2"/>
      <scheme val="minor"/>
    </font>
    <font>
      <sz val="18"/>
      <color theme="1"/>
      <name val="Arial"/>
      <family val="2"/>
    </font>
    <font>
      <b/>
      <sz val="18"/>
      <color theme="1"/>
      <name val="Arial"/>
      <family val="2"/>
    </font>
    <font>
      <sz val="20"/>
      <color theme="1"/>
      <name val="Arial"/>
      <family val="2"/>
    </font>
    <font>
      <b/>
      <sz val="20"/>
      <color theme="1"/>
      <name val="Arial"/>
      <family val="2"/>
    </font>
    <font>
      <i/>
      <sz val="36"/>
      <color rgb="FF4472C4"/>
      <name val="Arial"/>
      <family val="2"/>
    </font>
    <font>
      <b/>
      <sz val="9"/>
      <color theme="1"/>
      <name val="Arial"/>
      <family val="2"/>
    </font>
    <font>
      <sz val="24"/>
      <color theme="1"/>
      <name val="Arial"/>
      <family val="2"/>
    </font>
    <font>
      <b/>
      <sz val="24"/>
      <color theme="1"/>
      <name val="Arial"/>
      <family val="2"/>
    </font>
    <font>
      <sz val="18"/>
      <color rgb="FFE31129"/>
      <name val="Arial"/>
      <family val="2"/>
    </font>
    <font>
      <b/>
      <sz val="28"/>
      <color theme="1"/>
      <name val="Arial"/>
      <family val="2"/>
    </font>
    <font>
      <sz val="12"/>
      <color theme="0"/>
      <name val="Arial"/>
      <family val="2"/>
    </font>
    <font>
      <sz val="10"/>
      <color theme="0"/>
      <name val="Arial"/>
      <family val="2"/>
    </font>
    <font>
      <b/>
      <sz val="20"/>
      <color theme="0"/>
      <name val="Calibri"/>
      <family val="2"/>
      <scheme val="minor"/>
    </font>
    <font>
      <sz val="48"/>
      <color rgb="FFE31129"/>
      <name val="Arial"/>
      <family val="2"/>
    </font>
    <font>
      <b/>
      <sz val="24"/>
      <color theme="0"/>
      <name val="Arial"/>
      <family val="2"/>
    </font>
    <font>
      <b/>
      <sz val="24"/>
      <color theme="0"/>
      <name val="Calibri"/>
      <family val="2"/>
      <scheme val="minor"/>
    </font>
    <font>
      <sz val="11"/>
      <color theme="1"/>
      <name val="Arial"/>
      <family val="2"/>
    </font>
    <font>
      <sz val="9"/>
      <color theme="1" tint="0.499984740745262"/>
      <name val="Arial"/>
      <family val="2"/>
    </font>
    <font>
      <sz val="9"/>
      <color theme="0"/>
      <name val="Arial"/>
      <family val="2"/>
    </font>
    <font>
      <sz val="12"/>
      <color rgb="FF000000"/>
      <name val="Arial"/>
    </font>
    <font>
      <sz val="12"/>
      <color rgb="FFFF0000"/>
      <name val="Arial"/>
    </font>
    <font>
      <sz val="12"/>
      <color theme="1"/>
      <name val="Arial"/>
    </font>
    <font>
      <sz val="20"/>
      <color rgb="FF000000"/>
      <name val="Arial"/>
      <family val="2"/>
    </font>
    <font>
      <b/>
      <sz val="20"/>
      <color rgb="FF000000"/>
      <name val="Arial"/>
      <family val="2"/>
    </font>
    <font>
      <sz val="12"/>
      <color rgb="FF000000"/>
      <name val="Arial"/>
      <family val="2"/>
    </font>
    <font>
      <b/>
      <sz val="12"/>
      <color rgb="FF000000"/>
      <name val="Arial"/>
      <family val="2"/>
    </font>
    <font>
      <sz val="10"/>
      <color rgb="FF000000"/>
      <name val="Arial"/>
      <family val="2"/>
    </font>
    <font>
      <i/>
      <sz val="12"/>
      <color rgb="FF4472C4"/>
      <name val="Arial"/>
      <family val="2"/>
    </font>
    <font>
      <b/>
      <sz val="14"/>
      <color rgb="FFFFFFFF"/>
      <name val="Arial"/>
      <family val="2"/>
    </font>
    <font>
      <sz val="9"/>
      <color rgb="FFFFFFFF"/>
      <name val="Arial"/>
      <family val="2"/>
    </font>
    <font>
      <b/>
      <sz val="16"/>
      <color theme="1"/>
      <name val="Arial"/>
      <family val="2"/>
    </font>
    <font>
      <b/>
      <sz val="16"/>
      <color rgb="FFFF0000"/>
      <name val="Arial"/>
      <family val="2"/>
    </font>
    <font>
      <sz val="12"/>
      <color rgb="FF000000"/>
      <name val="Consolas"/>
      <family val="2"/>
    </font>
    <font>
      <b/>
      <sz val="18"/>
      <color rgb="FF000000"/>
      <name val="Arial"/>
    </font>
    <font>
      <sz val="18"/>
      <color rgb="FF000000"/>
      <name val="Arial"/>
    </font>
    <font>
      <b/>
      <i/>
      <sz val="12"/>
      <color theme="0"/>
      <name val="Arial"/>
      <family val="2"/>
    </font>
    <font>
      <sz val="16"/>
      <color theme="1"/>
      <name val="Arial"/>
      <family val="2"/>
    </font>
    <font>
      <sz val="11"/>
      <color rgb="FF000000"/>
      <name val="Calibri"/>
      <family val="2"/>
    </font>
    <font>
      <sz val="11"/>
      <color rgb="FF9C0006"/>
      <name val="Calibri"/>
      <family val="2"/>
    </font>
    <font>
      <b/>
      <sz val="14"/>
      <color theme="0"/>
      <name val="Arial"/>
    </font>
    <font>
      <b/>
      <sz val="12"/>
      <color rgb="FF000000"/>
      <name val="Calibri"/>
      <family val="2"/>
      <charset val="1"/>
    </font>
  </fonts>
  <fills count="2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rgb="FFE92429"/>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79998168889431442"/>
        <bgColor rgb="FF000000"/>
      </patternFill>
    </fill>
    <fill>
      <patternFill patternType="solid">
        <fgColor rgb="FF77B25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rgb="FFC6E0B4"/>
        <bgColor rgb="FF000000"/>
      </patternFill>
    </fill>
    <fill>
      <patternFill patternType="solid">
        <fgColor rgb="FFE2EFDA"/>
        <bgColor rgb="FF000000"/>
      </patternFill>
    </fill>
    <fill>
      <patternFill patternType="solid">
        <fgColor rgb="FFFCE4D6"/>
        <bgColor rgb="FF000000"/>
      </patternFill>
    </fill>
    <fill>
      <patternFill patternType="solid">
        <fgColor theme="0" tint="-0.249977111117893"/>
        <bgColor indexed="64"/>
      </patternFill>
    </fill>
    <fill>
      <patternFill patternType="solid">
        <fgColor rgb="FFFFFF00"/>
        <bgColor indexed="64"/>
      </patternFill>
    </fill>
    <fill>
      <patternFill patternType="solid">
        <fgColor theme="0" tint="-0.14999847407452621"/>
        <bgColor indexed="64"/>
      </patternFill>
    </fill>
    <fill>
      <patternFill patternType="solid">
        <fgColor theme="8"/>
        <bgColor indexed="64"/>
      </patternFill>
    </fill>
    <fill>
      <patternFill patternType="solid">
        <fgColor rgb="FFD9E1F2"/>
        <bgColor rgb="FFD9E1F2"/>
      </patternFill>
    </fill>
    <fill>
      <patternFill patternType="solid">
        <fgColor rgb="FFFFC7CE"/>
        <bgColor rgb="FFD9E1F2"/>
      </patternFill>
    </fill>
    <fill>
      <patternFill patternType="solid">
        <fgColor rgb="FFFFC7CE"/>
        <bgColor rgb="FF000000"/>
      </patternFill>
    </fill>
  </fills>
  <borders count="11">
    <border>
      <left/>
      <right/>
      <top/>
      <bottom/>
      <diagonal/>
    </border>
    <border>
      <left style="thick">
        <color theme="0"/>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rgb="FFFFFFFF"/>
      </left>
      <right style="thin">
        <color rgb="FFFFFFFF"/>
      </right>
      <top style="thin">
        <color rgb="FFFFFFFF"/>
      </top>
      <bottom style="thin">
        <color rgb="FFFFFFFF"/>
      </bottom>
      <diagonal/>
    </border>
    <border>
      <left/>
      <right style="thin">
        <color theme="0"/>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rgb="FF8EA9DB"/>
      </left>
      <right/>
      <top style="thin">
        <color rgb="FF8EA9DB"/>
      </top>
      <bottom style="thin">
        <color rgb="FF8EA9DB"/>
      </bottom>
      <diagonal/>
    </border>
    <border>
      <left/>
      <right/>
      <top style="thin">
        <color rgb="FF8EA9DB"/>
      </top>
      <bottom style="thin">
        <color rgb="FF8EA9DB"/>
      </bottom>
      <diagonal/>
    </border>
  </borders>
  <cellStyleXfs count="17">
    <xf numFmtId="0" fontId="0" fillId="0" borderId="0"/>
    <xf numFmtId="43"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7" fillId="0" borderId="0"/>
    <xf numFmtId="0" fontId="3" fillId="0" borderId="0" applyNumberFormat="0" applyFill="0" applyBorder="0" applyAlignment="0" applyProtection="0"/>
    <xf numFmtId="9" fontId="1" fillId="0" borderId="0" applyFont="0" applyFill="0" applyBorder="0" applyAlignment="0" applyProtection="0"/>
  </cellStyleXfs>
  <cellXfs count="178">
    <xf numFmtId="0" fontId="0" fillId="0" borderId="0" xfId="0"/>
    <xf numFmtId="0" fontId="6" fillId="2" borderId="0" xfId="0" applyFont="1" applyFill="1"/>
    <xf numFmtId="0" fontId="13" fillId="0" borderId="0" xfId="0" applyFont="1"/>
    <xf numFmtId="0" fontId="12" fillId="0" borderId="0" xfId="0" applyFont="1"/>
    <xf numFmtId="0" fontId="7" fillId="2" borderId="0" xfId="0" applyFont="1" applyFill="1"/>
    <xf numFmtId="0" fontId="7" fillId="0" borderId="0" xfId="0" applyFont="1" applyProtection="1">
      <protection hidden="1"/>
    </xf>
    <xf numFmtId="0" fontId="8" fillId="2" borderId="0" xfId="0" applyFont="1" applyFill="1" applyProtection="1">
      <protection hidden="1"/>
    </xf>
    <xf numFmtId="165" fontId="15" fillId="2" borderId="0" xfId="0" applyNumberFormat="1" applyFont="1" applyFill="1" applyProtection="1">
      <protection hidden="1"/>
    </xf>
    <xf numFmtId="0" fontId="15" fillId="2" borderId="0" xfId="0" applyFont="1" applyFill="1" applyProtection="1">
      <protection hidden="1"/>
    </xf>
    <xf numFmtId="0" fontId="15" fillId="2" borderId="0" xfId="0" applyFont="1" applyFill="1"/>
    <xf numFmtId="164" fontId="7" fillId="2" borderId="0" xfId="1" applyNumberFormat="1" applyFont="1" applyFill="1" applyBorder="1" applyProtection="1">
      <protection hidden="1"/>
    </xf>
    <xf numFmtId="164" fontId="16" fillId="2" borderId="0" xfId="1" applyNumberFormat="1" applyFont="1" applyFill="1" applyBorder="1" applyAlignment="1" applyProtection="1">
      <alignment horizontal="center"/>
      <protection hidden="1"/>
    </xf>
    <xf numFmtId="164" fontId="7" fillId="0" borderId="0" xfId="1" applyNumberFormat="1" applyFont="1" applyFill="1" applyBorder="1" applyProtection="1">
      <protection hidden="1"/>
    </xf>
    <xf numFmtId="0" fontId="7" fillId="2" borderId="0" xfId="0" applyFont="1" applyFill="1" applyProtection="1">
      <protection hidden="1"/>
    </xf>
    <xf numFmtId="0" fontId="7" fillId="0" borderId="0" xfId="0" applyFont="1" applyAlignment="1" applyProtection="1">
      <alignment horizontal="right"/>
      <protection hidden="1"/>
    </xf>
    <xf numFmtId="164" fontId="17" fillId="4" borderId="0" xfId="1" applyNumberFormat="1" applyFont="1" applyFill="1" applyBorder="1" applyProtection="1">
      <protection hidden="1"/>
    </xf>
    <xf numFmtId="164" fontId="17" fillId="4" borderId="1" xfId="1" applyNumberFormat="1" applyFont="1" applyFill="1" applyBorder="1" applyProtection="1">
      <protection hidden="1"/>
    </xf>
    <xf numFmtId="3" fontId="17" fillId="4" borderId="1" xfId="1" applyNumberFormat="1" applyFont="1" applyFill="1" applyBorder="1" applyProtection="1">
      <protection hidden="1"/>
    </xf>
    <xf numFmtId="164" fontId="17" fillId="4" borderId="0" xfId="1" applyNumberFormat="1" applyFont="1" applyFill="1" applyBorder="1" applyProtection="1">
      <protection locked="0" hidden="1"/>
    </xf>
    <xf numFmtId="164" fontId="7" fillId="2" borderId="0" xfId="1" applyNumberFormat="1" applyFont="1" applyFill="1" applyBorder="1" applyAlignment="1" applyProtection="1">
      <alignment horizontal="right"/>
      <protection hidden="1"/>
    </xf>
    <xf numFmtId="164" fontId="17" fillId="2" borderId="0" xfId="1" applyNumberFormat="1" applyFont="1" applyFill="1" applyBorder="1" applyProtection="1">
      <protection hidden="1"/>
    </xf>
    <xf numFmtId="0" fontId="7" fillId="2" borderId="0" xfId="0" applyFont="1" applyFill="1" applyAlignment="1" applyProtection="1">
      <alignment horizontal="right"/>
      <protection hidden="1"/>
    </xf>
    <xf numFmtId="164" fontId="7" fillId="2" borderId="1" xfId="1" applyNumberFormat="1" applyFont="1" applyFill="1" applyBorder="1" applyProtection="1">
      <protection hidden="1"/>
    </xf>
    <xf numFmtId="0" fontId="16" fillId="2" borderId="0" xfId="0" applyFont="1" applyFill="1" applyAlignment="1" applyProtection="1">
      <alignment horizontal="center"/>
      <protection hidden="1"/>
    </xf>
    <xf numFmtId="0" fontId="7" fillId="2" borderId="0" xfId="0" applyFont="1" applyFill="1" applyAlignment="1" applyProtection="1">
      <alignment horizontal="center"/>
      <protection hidden="1"/>
    </xf>
    <xf numFmtId="0" fontId="7" fillId="2" borderId="0" xfId="0" applyFont="1" applyFill="1" applyAlignment="1">
      <alignment horizontal="left"/>
    </xf>
    <xf numFmtId="0" fontId="11" fillId="2" borderId="0" xfId="0" applyFont="1" applyFill="1" applyAlignment="1" applyProtection="1">
      <alignment horizontal="right" wrapText="1"/>
      <protection hidden="1"/>
    </xf>
    <xf numFmtId="0" fontId="21" fillId="0" borderId="0" xfId="0" applyFont="1" applyProtection="1">
      <protection hidden="1"/>
    </xf>
    <xf numFmtId="164" fontId="21" fillId="0" borderId="0" xfId="1" applyNumberFormat="1" applyFont="1" applyFill="1" applyBorder="1" applyAlignment="1" applyProtection="1">
      <alignment horizontal="center"/>
      <protection hidden="1"/>
    </xf>
    <xf numFmtId="164" fontId="21" fillId="0" borderId="0" xfId="1" applyNumberFormat="1" applyFont="1" applyFill="1" applyBorder="1" applyAlignment="1" applyProtection="1">
      <alignment horizontal="center" wrapText="1"/>
      <protection hidden="1"/>
    </xf>
    <xf numFmtId="164" fontId="21" fillId="2" borderId="0" xfId="1" applyNumberFormat="1" applyFont="1" applyFill="1" applyBorder="1" applyProtection="1">
      <protection hidden="1"/>
    </xf>
    <xf numFmtId="164" fontId="21" fillId="2" borderId="0" xfId="1" applyNumberFormat="1" applyFont="1" applyFill="1" applyBorder="1" applyAlignment="1" applyProtection="1">
      <alignment horizontal="center"/>
      <protection hidden="1"/>
    </xf>
    <xf numFmtId="0" fontId="21" fillId="2" borderId="0" xfId="0" applyFont="1" applyFill="1"/>
    <xf numFmtId="0" fontId="16" fillId="2" borderId="0" xfId="0" applyFont="1" applyFill="1"/>
    <xf numFmtId="164" fontId="22" fillId="2" borderId="0" xfId="1" applyNumberFormat="1" applyFont="1" applyFill="1" applyBorder="1" applyAlignment="1" applyProtection="1">
      <protection hidden="1"/>
    </xf>
    <xf numFmtId="164" fontId="22" fillId="2" borderId="0" xfId="1" applyNumberFormat="1" applyFont="1" applyFill="1" applyBorder="1" applyAlignment="1" applyProtection="1">
      <alignment horizontal="center"/>
      <protection hidden="1"/>
    </xf>
    <xf numFmtId="0" fontId="22" fillId="2" borderId="0" xfId="0" applyFont="1" applyFill="1" applyAlignment="1" applyProtection="1">
      <alignment horizontal="center" wrapText="1"/>
      <protection hidden="1"/>
    </xf>
    <xf numFmtId="0" fontId="16" fillId="6" borderId="0" xfId="0" applyFont="1" applyFill="1"/>
    <xf numFmtId="0" fontId="2" fillId="0" borderId="0" xfId="0" applyFont="1"/>
    <xf numFmtId="0" fontId="26" fillId="0" borderId="0" xfId="0" applyFont="1" applyAlignment="1" applyProtection="1">
      <alignment horizontal="center" vertical="center"/>
      <protection hidden="1"/>
    </xf>
    <xf numFmtId="164" fontId="26" fillId="2" borderId="0" xfId="1" applyNumberFormat="1" applyFont="1" applyFill="1" applyBorder="1" applyAlignment="1" applyProtection="1">
      <alignment horizontal="center" vertical="center"/>
      <protection hidden="1"/>
    </xf>
    <xf numFmtId="0" fontId="26" fillId="2" borderId="0" xfId="0" applyFont="1" applyFill="1" applyAlignment="1" applyProtection="1">
      <alignment horizontal="center" vertical="center"/>
      <protection hidden="1"/>
    </xf>
    <xf numFmtId="0" fontId="5" fillId="0" borderId="0" xfId="0" applyFont="1"/>
    <xf numFmtId="0" fontId="7" fillId="2" borderId="0" xfId="0" applyFont="1" applyFill="1" applyAlignment="1">
      <alignment horizontal="right"/>
    </xf>
    <xf numFmtId="0" fontId="7" fillId="2" borderId="0" xfId="0" applyFont="1" applyFill="1" applyAlignment="1">
      <alignment wrapText="1"/>
    </xf>
    <xf numFmtId="164" fontId="17" fillId="4" borderId="2" xfId="1" applyNumberFormat="1" applyFont="1" applyFill="1" applyBorder="1" applyAlignment="1" applyProtection="1">
      <alignment horizontal="left"/>
      <protection hidden="1"/>
    </xf>
    <xf numFmtId="0" fontId="13" fillId="0" borderId="0" xfId="0" applyFont="1" applyAlignment="1">
      <alignment horizontal="left"/>
    </xf>
    <xf numFmtId="0" fontId="12" fillId="0" borderId="0" xfId="0" applyFont="1" applyAlignment="1">
      <alignment horizontal="left"/>
    </xf>
    <xf numFmtId="0" fontId="0" fillId="0" borderId="0" xfId="0" applyAlignment="1">
      <alignment horizontal="left"/>
    </xf>
    <xf numFmtId="0" fontId="29" fillId="2" borderId="0" xfId="0" applyFont="1" applyFill="1" applyAlignment="1">
      <alignment vertical="top" wrapText="1"/>
    </xf>
    <xf numFmtId="0" fontId="30" fillId="2" borderId="0" xfId="0" applyFont="1" applyFill="1" applyAlignment="1">
      <alignment wrapText="1"/>
    </xf>
    <xf numFmtId="0" fontId="15" fillId="2" borderId="0" xfId="0" applyFont="1" applyFill="1" applyAlignment="1">
      <alignment wrapText="1"/>
    </xf>
    <xf numFmtId="0" fontId="7" fillId="2" borderId="0" xfId="0" applyFont="1" applyFill="1" applyAlignment="1">
      <alignment vertical="center"/>
    </xf>
    <xf numFmtId="0" fontId="33" fillId="2" borderId="0" xfId="0" applyFont="1" applyFill="1" applyAlignment="1">
      <alignment horizontal="left" vertical="center"/>
    </xf>
    <xf numFmtId="0" fontId="7" fillId="2" borderId="5" xfId="0" applyFont="1" applyFill="1" applyBorder="1" applyAlignment="1">
      <alignment wrapText="1"/>
    </xf>
    <xf numFmtId="0" fontId="30" fillId="2" borderId="5" xfId="0" applyFont="1" applyFill="1" applyBorder="1" applyAlignment="1">
      <alignment wrapText="1"/>
    </xf>
    <xf numFmtId="0" fontId="32" fillId="2" borderId="5" xfId="0" applyFont="1" applyFill="1" applyBorder="1" applyAlignment="1">
      <alignment wrapText="1"/>
    </xf>
    <xf numFmtId="0" fontId="8" fillId="2" borderId="0" xfId="0" applyFont="1" applyFill="1" applyAlignment="1">
      <alignment vertical="top" wrapText="1"/>
    </xf>
    <xf numFmtId="164" fontId="28" fillId="12" borderId="4" xfId="0" applyNumberFormat="1" applyFont="1" applyFill="1" applyBorder="1" applyAlignment="1" applyProtection="1">
      <alignment horizontal="left"/>
      <protection hidden="1"/>
    </xf>
    <xf numFmtId="164" fontId="18" fillId="11" borderId="2" xfId="1" applyNumberFormat="1" applyFont="1" applyFill="1" applyBorder="1" applyAlignment="1" applyProtection="1">
      <alignment wrapText="1"/>
      <protection hidden="1"/>
    </xf>
    <xf numFmtId="164" fontId="21" fillId="2" borderId="0" xfId="1" applyNumberFormat="1" applyFont="1" applyFill="1" applyBorder="1" applyAlignment="1" applyProtection="1">
      <alignment horizontal="center" wrapText="1"/>
      <protection hidden="1"/>
    </xf>
    <xf numFmtId="164" fontId="14" fillId="11" borderId="2" xfId="1" applyNumberFormat="1" applyFont="1" applyFill="1" applyBorder="1" applyAlignment="1" applyProtection="1">
      <alignment horizontal="left"/>
      <protection hidden="1"/>
    </xf>
    <xf numFmtId="165" fontId="14" fillId="11" borderId="2" xfId="1" applyNumberFormat="1" applyFont="1" applyFill="1" applyBorder="1" applyAlignment="1" applyProtection="1">
      <alignment horizontal="left"/>
      <protection hidden="1"/>
    </xf>
    <xf numFmtId="0" fontId="19" fillId="8" borderId="0" xfId="0" applyFont="1" applyFill="1"/>
    <xf numFmtId="0" fontId="19" fillId="8" borderId="0" xfId="0" applyFont="1" applyFill="1" applyProtection="1">
      <protection hidden="1"/>
    </xf>
    <xf numFmtId="0" fontId="35" fillId="8" borderId="0" xfId="0" applyFont="1" applyFill="1"/>
    <xf numFmtId="0" fontId="16" fillId="2" borderId="0" xfId="0" applyFont="1" applyFill="1" applyAlignment="1">
      <alignment horizontal="center" vertical="center"/>
    </xf>
    <xf numFmtId="0" fontId="32" fillId="2" borderId="0" xfId="0" applyFont="1" applyFill="1" applyAlignment="1">
      <alignment wrapText="1"/>
    </xf>
    <xf numFmtId="0" fontId="27" fillId="2" borderId="0" xfId="0" applyFont="1" applyFill="1" applyAlignment="1">
      <alignment wrapText="1"/>
    </xf>
    <xf numFmtId="0" fontId="37" fillId="0" borderId="0" xfId="0" applyFont="1" applyAlignment="1">
      <alignment wrapText="1"/>
    </xf>
    <xf numFmtId="0" fontId="30" fillId="2" borderId="0" xfId="0" applyFont="1" applyFill="1" applyAlignment="1">
      <alignment vertical="center" wrapText="1"/>
    </xf>
    <xf numFmtId="0" fontId="38" fillId="8" borderId="0" xfId="0" applyFont="1" applyFill="1" applyAlignment="1">
      <alignment horizontal="center" vertical="center" wrapText="1"/>
    </xf>
    <xf numFmtId="0" fontId="39" fillId="13" borderId="0" xfId="15" applyFont="1" applyFill="1" applyAlignment="1">
      <alignment horizontal="center" vertical="center" wrapText="1"/>
    </xf>
    <xf numFmtId="0" fontId="36" fillId="9" borderId="0" xfId="15" applyFont="1" applyFill="1" applyAlignment="1">
      <alignment horizontal="center" vertical="center" wrapText="1"/>
    </xf>
    <xf numFmtId="0" fontId="15" fillId="2" borderId="0" xfId="0" applyFont="1" applyFill="1" applyAlignment="1" applyProtection="1">
      <alignment horizontal="right" wrapText="1"/>
      <protection hidden="1"/>
    </xf>
    <xf numFmtId="164" fontId="18" fillId="4" borderId="2" xfId="1" applyNumberFormat="1" applyFont="1" applyFill="1" applyBorder="1" applyAlignment="1" applyProtection="1">
      <alignment wrapText="1"/>
      <protection hidden="1"/>
    </xf>
    <xf numFmtId="166" fontId="18" fillId="11" borderId="2" xfId="1" applyNumberFormat="1" applyFont="1" applyFill="1" applyBorder="1" applyAlignment="1" applyProtection="1">
      <alignment wrapText="1"/>
      <protection hidden="1"/>
    </xf>
    <xf numFmtId="9" fontId="41" fillId="0" borderId="0" xfId="0" applyNumberFormat="1" applyFont="1" applyAlignment="1" applyProtection="1">
      <alignment wrapText="1"/>
      <protection hidden="1"/>
    </xf>
    <xf numFmtId="164" fontId="42" fillId="11" borderId="2" xfId="1" applyNumberFormat="1" applyFont="1" applyFill="1" applyBorder="1" applyAlignment="1" applyProtection="1">
      <alignment wrapText="1"/>
      <protection hidden="1"/>
    </xf>
    <xf numFmtId="165" fontId="18" fillId="11" borderId="2" xfId="1" applyNumberFormat="1" applyFont="1" applyFill="1" applyBorder="1" applyAlignment="1" applyProtection="1">
      <alignment wrapText="1"/>
      <protection hidden="1"/>
    </xf>
    <xf numFmtId="0" fontId="40" fillId="2" borderId="0" xfId="0" applyFont="1" applyFill="1" applyAlignment="1" applyProtection="1">
      <alignment horizontal="right" wrapText="1"/>
      <protection hidden="1"/>
    </xf>
    <xf numFmtId="165" fontId="14" fillId="11" borderId="2" xfId="1" applyNumberFormat="1" applyFont="1" applyFill="1" applyBorder="1" applyAlignment="1" applyProtection="1">
      <alignment vertical="top"/>
      <protection hidden="1"/>
    </xf>
    <xf numFmtId="166" fontId="18" fillId="11" borderId="0" xfId="1" applyNumberFormat="1" applyFont="1" applyFill="1" applyBorder="1" applyAlignment="1" applyProtection="1">
      <alignment wrapText="1"/>
      <protection hidden="1"/>
    </xf>
    <xf numFmtId="164" fontId="3" fillId="4" borderId="2" xfId="15" applyNumberFormat="1" applyFill="1" applyBorder="1" applyAlignment="1" applyProtection="1">
      <alignment horizontal="left"/>
      <protection hidden="1"/>
    </xf>
    <xf numFmtId="1" fontId="17" fillId="4" borderId="2" xfId="1" applyNumberFormat="1" applyFont="1" applyFill="1" applyBorder="1" applyAlignment="1" applyProtection="1">
      <alignment horizontal="left"/>
      <protection hidden="1"/>
    </xf>
    <xf numFmtId="164" fontId="16" fillId="2" borderId="0" xfId="1" applyNumberFormat="1" applyFont="1" applyFill="1" applyBorder="1" applyAlignment="1" applyProtection="1">
      <alignment horizontal="center" wrapText="1"/>
      <protection hidden="1"/>
    </xf>
    <xf numFmtId="0" fontId="45" fillId="2" borderId="0" xfId="0" applyFont="1" applyFill="1"/>
    <xf numFmtId="0" fontId="16" fillId="2" borderId="0" xfId="0" applyFont="1" applyFill="1" applyAlignment="1">
      <alignment horizontal="center" wrapText="1"/>
    </xf>
    <xf numFmtId="43" fontId="18" fillId="11" borderId="2" xfId="1" applyFont="1" applyFill="1" applyBorder="1" applyAlignment="1" applyProtection="1">
      <alignment wrapText="1"/>
      <protection hidden="1"/>
    </xf>
    <xf numFmtId="167" fontId="18" fillId="11" borderId="2" xfId="1" applyNumberFormat="1" applyFont="1" applyFill="1" applyBorder="1" applyAlignment="1" applyProtection="1">
      <alignment wrapText="1"/>
      <protection hidden="1"/>
    </xf>
    <xf numFmtId="0" fontId="7" fillId="2" borderId="0" xfId="0" applyFont="1" applyFill="1" applyAlignment="1">
      <alignment vertical="top" wrapText="1"/>
    </xf>
    <xf numFmtId="0" fontId="27" fillId="6" borderId="0" xfId="0" applyFont="1" applyFill="1" applyAlignment="1">
      <alignment horizontal="center" vertical="center"/>
    </xf>
    <xf numFmtId="0" fontId="7" fillId="2" borderId="0" xfId="0" applyFont="1" applyFill="1" applyAlignment="1" applyProtection="1">
      <alignment horizontal="right" wrapText="1"/>
      <protection hidden="1"/>
    </xf>
    <xf numFmtId="164" fontId="19" fillId="4" borderId="2" xfId="0" applyNumberFormat="1" applyFont="1" applyFill="1" applyBorder="1" applyAlignment="1">
      <alignment wrapText="1"/>
    </xf>
    <xf numFmtId="3" fontId="17" fillId="4" borderId="0" xfId="1" applyNumberFormat="1" applyFont="1" applyFill="1" applyBorder="1" applyProtection="1">
      <protection hidden="1"/>
    </xf>
    <xf numFmtId="164" fontId="18" fillId="4" borderId="0" xfId="1" applyNumberFormat="1" applyFont="1" applyFill="1" applyBorder="1" applyAlignment="1" applyProtection="1">
      <alignment wrapText="1"/>
      <protection hidden="1"/>
    </xf>
    <xf numFmtId="165" fontId="18" fillId="11" borderId="0" xfId="1" applyNumberFormat="1" applyFont="1" applyFill="1" applyBorder="1" applyAlignment="1" applyProtection="1">
      <alignment wrapText="1"/>
      <protection hidden="1"/>
    </xf>
    <xf numFmtId="164" fontId="42" fillId="11" borderId="0" xfId="1" applyNumberFormat="1" applyFont="1" applyFill="1" applyBorder="1" applyAlignment="1" applyProtection="1">
      <alignment wrapText="1"/>
      <protection hidden="1"/>
    </xf>
    <xf numFmtId="164" fontId="27" fillId="6" borderId="0" xfId="1" applyNumberFormat="1" applyFont="1" applyFill="1" applyBorder="1" applyAlignment="1" applyProtection="1">
      <alignment horizontal="center" vertical="center" wrapText="1"/>
      <protection hidden="1"/>
    </xf>
    <xf numFmtId="164" fontId="16" fillId="0" borderId="0" xfId="1" applyNumberFormat="1" applyFont="1" applyFill="1" applyBorder="1" applyAlignment="1" applyProtection="1">
      <alignment horizontal="center"/>
      <protection hidden="1"/>
    </xf>
    <xf numFmtId="0" fontId="46" fillId="5" borderId="0" xfId="0" applyFont="1" applyFill="1" applyAlignment="1">
      <alignment horizontal="center" vertical="center"/>
    </xf>
    <xf numFmtId="0" fontId="48" fillId="5" borderId="0" xfId="0" applyFont="1" applyFill="1"/>
    <xf numFmtId="0" fontId="49" fillId="5" borderId="0" xfId="0" applyFont="1" applyFill="1" applyAlignment="1">
      <alignment horizontal="center"/>
    </xf>
    <xf numFmtId="0" fontId="49" fillId="5" borderId="0" xfId="0" applyFont="1" applyFill="1" applyAlignment="1">
      <alignment horizontal="center" wrapText="1"/>
    </xf>
    <xf numFmtId="0" fontId="50" fillId="5" borderId="0" xfId="0" applyFont="1" applyFill="1" applyAlignment="1">
      <alignment horizontal="center"/>
    </xf>
    <xf numFmtId="0" fontId="48" fillId="5" borderId="0" xfId="0" applyFont="1" applyFill="1" applyAlignment="1">
      <alignment horizontal="right"/>
    </xf>
    <xf numFmtId="0" fontId="51" fillId="17" borderId="0" xfId="0" applyFont="1" applyFill="1"/>
    <xf numFmtId="3" fontId="23" fillId="17" borderId="0" xfId="0" applyNumberFormat="1" applyFont="1" applyFill="1"/>
    <xf numFmtId="3" fontId="48" fillId="5" borderId="0" xfId="0" applyNumberFormat="1" applyFont="1" applyFill="1"/>
    <xf numFmtId="3" fontId="52" fillId="18" borderId="4" xfId="0" applyNumberFormat="1" applyFont="1" applyFill="1" applyBorder="1" applyAlignment="1">
      <alignment wrapText="1"/>
    </xf>
    <xf numFmtId="0" fontId="11" fillId="5" borderId="0" xfId="0" applyFont="1" applyFill="1" applyAlignment="1">
      <alignment horizontal="right" wrapText="1"/>
    </xf>
    <xf numFmtId="0" fontId="53" fillId="18" borderId="4" xfId="0" applyFont="1" applyFill="1" applyBorder="1" applyAlignment="1">
      <alignment wrapText="1"/>
    </xf>
    <xf numFmtId="165" fontId="18" fillId="4" borderId="2" xfId="1" applyNumberFormat="1" applyFont="1" applyFill="1" applyBorder="1" applyAlignment="1" applyProtection="1">
      <alignment wrapText="1"/>
      <protection hidden="1"/>
    </xf>
    <xf numFmtId="164" fontId="54" fillId="6" borderId="3" xfId="1" applyNumberFormat="1" applyFont="1" applyFill="1" applyBorder="1" applyAlignment="1" applyProtection="1">
      <alignment horizontal="center" vertical="center" wrapText="1"/>
      <protection hidden="1"/>
    </xf>
    <xf numFmtId="43" fontId="34" fillId="15" borderId="0" xfId="1" applyFont="1" applyFill="1" applyBorder="1" applyAlignment="1" applyProtection="1">
      <alignment horizontal="right"/>
      <protection hidden="1"/>
    </xf>
    <xf numFmtId="168" fontId="52" fillId="18" borderId="0" xfId="0" applyNumberFormat="1" applyFont="1" applyFill="1" applyAlignment="1">
      <alignment wrapText="1"/>
    </xf>
    <xf numFmtId="165" fontId="52" fillId="18" borderId="4" xfId="0" applyNumberFormat="1" applyFont="1" applyFill="1" applyBorder="1" applyAlignment="1">
      <alignment wrapText="1"/>
    </xf>
    <xf numFmtId="0" fontId="0" fillId="19" borderId="0" xfId="0" applyFill="1"/>
    <xf numFmtId="9" fontId="0" fillId="0" borderId="0" xfId="0" applyNumberFormat="1"/>
    <xf numFmtId="9" fontId="42" fillId="11" borderId="2" xfId="16" applyFont="1" applyFill="1" applyBorder="1" applyAlignment="1" applyProtection="1">
      <alignment wrapText="1"/>
      <protection hidden="1"/>
    </xf>
    <xf numFmtId="0" fontId="0" fillId="21" borderId="0" xfId="0" applyFill="1"/>
    <xf numFmtId="0" fontId="0" fillId="0" borderId="0" xfId="0" pivotButton="1"/>
    <xf numFmtId="0" fontId="0" fillId="0" borderId="0" xfId="0" applyAlignment="1">
      <alignment horizontal="left" indent="1"/>
    </xf>
    <xf numFmtId="0" fontId="56" fillId="0" borderId="0" xfId="0" applyFont="1"/>
    <xf numFmtId="9" fontId="0" fillId="0" borderId="0" xfId="16" applyFont="1"/>
    <xf numFmtId="0" fontId="0" fillId="0" borderId="0" xfId="0" applyAlignment="1">
      <alignment horizontal="center"/>
    </xf>
    <xf numFmtId="0" fontId="0" fillId="0" borderId="0" xfId="0" quotePrefix="1"/>
    <xf numFmtId="0" fontId="0" fillId="0" borderId="0" xfId="0" quotePrefix="1" applyAlignment="1">
      <alignment horizontal="left"/>
    </xf>
    <xf numFmtId="10" fontId="2" fillId="20" borderId="0" xfId="16" applyNumberFormat="1" applyFont="1" applyFill="1" applyAlignment="1">
      <alignment horizontal="center"/>
    </xf>
    <xf numFmtId="0" fontId="2" fillId="22" borderId="0" xfId="0" applyFont="1" applyFill="1"/>
    <xf numFmtId="43" fontId="2" fillId="22" borderId="0" xfId="1" applyFont="1" applyFill="1" applyAlignment="1"/>
    <xf numFmtId="0" fontId="55" fillId="2" borderId="0" xfId="0" applyFont="1" applyFill="1" applyAlignment="1">
      <alignment vertical="center" wrapText="1"/>
    </xf>
    <xf numFmtId="164" fontId="59" fillId="6" borderId="2" xfId="1" applyNumberFormat="1" applyFont="1" applyFill="1" applyBorder="1" applyAlignment="1" applyProtection="1">
      <alignment vertical="center" wrapText="1"/>
      <protection hidden="1"/>
    </xf>
    <xf numFmtId="0" fontId="16" fillId="2" borderId="0" xfId="0" applyFont="1" applyFill="1" applyAlignment="1">
      <alignment vertical="center"/>
    </xf>
    <xf numFmtId="43" fontId="59" fillId="14" borderId="2" xfId="1" applyFont="1" applyFill="1" applyBorder="1" applyAlignment="1" applyProtection="1">
      <alignment vertical="center" wrapText="1"/>
      <protection hidden="1"/>
    </xf>
    <xf numFmtId="0" fontId="19" fillId="10" borderId="0" xfId="0" applyFont="1" applyFill="1" applyAlignment="1">
      <alignment vertical="center" wrapText="1"/>
    </xf>
    <xf numFmtId="0" fontId="7" fillId="2" borderId="0" xfId="0" applyFont="1" applyFill="1" applyAlignment="1">
      <alignment horizontal="right" wrapText="1"/>
    </xf>
    <xf numFmtId="164" fontId="16" fillId="0" borderId="0" xfId="1" applyNumberFormat="1" applyFont="1" applyFill="1" applyBorder="1" applyAlignment="1" applyProtection="1">
      <alignment horizontal="center" wrapText="1"/>
      <protection hidden="1"/>
    </xf>
    <xf numFmtId="9" fontId="14" fillId="11" borderId="2" xfId="1" applyNumberFormat="1" applyFont="1" applyFill="1" applyBorder="1" applyAlignment="1" applyProtection="1">
      <alignment horizontal="left"/>
      <protection hidden="1"/>
    </xf>
    <xf numFmtId="1" fontId="14" fillId="11" borderId="2" xfId="1" applyNumberFormat="1" applyFont="1" applyFill="1" applyBorder="1" applyAlignment="1" applyProtection="1">
      <alignment horizontal="left"/>
      <protection hidden="1"/>
    </xf>
    <xf numFmtId="0" fontId="3" fillId="0" borderId="0" xfId="15"/>
    <xf numFmtId="0" fontId="13" fillId="0" borderId="0" xfId="0" applyFont="1" applyAlignment="1">
      <alignment wrapText="1"/>
    </xf>
    <xf numFmtId="0" fontId="61" fillId="23" borderId="9" xfId="0" applyFont="1" applyFill="1" applyBorder="1"/>
    <xf numFmtId="0" fontId="61" fillId="0" borderId="9" xfId="0" applyFont="1" applyBorder="1"/>
    <xf numFmtId="0" fontId="61" fillId="23" borderId="10" xfId="0" applyFont="1" applyFill="1" applyBorder="1"/>
    <xf numFmtId="0" fontId="61" fillId="0" borderId="10" xfId="0" applyFont="1" applyBorder="1"/>
    <xf numFmtId="2" fontId="62" fillId="24" borderId="10" xfId="0" applyNumberFormat="1" applyFont="1" applyFill="1" applyBorder="1"/>
    <xf numFmtId="2" fontId="61" fillId="0" borderId="10" xfId="0" applyNumberFormat="1" applyFont="1" applyBorder="1"/>
    <xf numFmtId="2" fontId="61" fillId="23" borderId="10" xfId="0" applyNumberFormat="1" applyFont="1" applyFill="1" applyBorder="1"/>
    <xf numFmtId="2" fontId="62" fillId="25" borderId="10" xfId="0" applyNumberFormat="1" applyFont="1" applyFill="1" applyBorder="1"/>
    <xf numFmtId="164" fontId="63" fillId="4" borderId="2" xfId="1" applyNumberFormat="1" applyFont="1" applyFill="1" applyBorder="1" applyAlignment="1" applyProtection="1">
      <alignment wrapText="1"/>
      <protection hidden="1"/>
    </xf>
    <xf numFmtId="0" fontId="47" fillId="16" borderId="0" xfId="0" applyFont="1" applyFill="1" applyAlignment="1">
      <alignment vertical="center"/>
    </xf>
    <xf numFmtId="9" fontId="14" fillId="11" borderId="2" xfId="1" applyNumberFormat="1" applyFont="1" applyFill="1" applyBorder="1" applyAlignment="1" applyProtection="1">
      <alignment horizontal="left" wrapText="1"/>
      <protection hidden="1"/>
    </xf>
    <xf numFmtId="0" fontId="20" fillId="7" borderId="0" xfId="0" applyFont="1" applyFill="1" applyAlignment="1" applyProtection="1">
      <alignment horizontal="center" vertical="top" wrapText="1"/>
      <protection hidden="1"/>
    </xf>
    <xf numFmtId="0" fontId="16" fillId="20" borderId="0" xfId="0" applyFont="1" applyFill="1" applyAlignment="1">
      <alignment wrapText="1"/>
    </xf>
    <xf numFmtId="0" fontId="64" fillId="0" borderId="0" xfId="0" applyFont="1"/>
    <xf numFmtId="3" fontId="0" fillId="21" borderId="0" xfId="0" applyNumberFormat="1" applyFill="1"/>
    <xf numFmtId="0" fontId="0" fillId="21" borderId="0" xfId="0" applyFill="1" applyAlignment="1">
      <alignment wrapText="1"/>
    </xf>
    <xf numFmtId="0" fontId="58" fillId="3" borderId="0" xfId="0" applyFont="1" applyFill="1" applyAlignment="1">
      <alignment vertical="center" wrapText="1"/>
    </xf>
    <xf numFmtId="0" fontId="24" fillId="3" borderId="0" xfId="0" applyFont="1" applyFill="1" applyAlignment="1">
      <alignment vertical="center" wrapText="1"/>
    </xf>
    <xf numFmtId="0" fontId="25" fillId="3" borderId="0" xfId="0" applyFont="1" applyFill="1" applyAlignment="1">
      <alignment vertical="center" wrapText="1"/>
    </xf>
    <xf numFmtId="0" fontId="47" fillId="16" borderId="0" xfId="0" applyFont="1" applyFill="1" applyAlignment="1">
      <alignment horizontal="center" vertical="center"/>
    </xf>
    <xf numFmtId="0" fontId="20" fillId="7" borderId="0" xfId="0" applyFont="1" applyFill="1" applyAlignment="1">
      <alignment horizontal="center" vertical="top" wrapText="1"/>
    </xf>
    <xf numFmtId="0" fontId="60" fillId="7" borderId="0" xfId="0" applyFont="1" applyFill="1" applyAlignment="1">
      <alignment horizontal="center" vertical="top" wrapText="1"/>
    </xf>
    <xf numFmtId="165" fontId="8" fillId="4" borderId="0" xfId="0" applyNumberFormat="1" applyFont="1" applyFill="1" applyAlignment="1" applyProtection="1">
      <alignment horizontal="center"/>
      <protection hidden="1"/>
    </xf>
    <xf numFmtId="164" fontId="27" fillId="6" borderId="0" xfId="1" applyNumberFormat="1" applyFont="1" applyFill="1" applyBorder="1" applyAlignment="1" applyProtection="1">
      <alignment horizontal="center" vertical="center"/>
      <protection hidden="1"/>
    </xf>
    <xf numFmtId="0" fontId="27" fillId="6" borderId="0" xfId="0" applyFont="1" applyFill="1" applyAlignment="1" applyProtection="1">
      <alignment horizontal="center" vertical="center"/>
      <protection hidden="1"/>
    </xf>
    <xf numFmtId="164" fontId="27" fillId="6" borderId="6" xfId="1" applyNumberFormat="1" applyFont="1" applyFill="1" applyBorder="1" applyAlignment="1" applyProtection="1">
      <alignment horizontal="center" vertical="center"/>
      <protection hidden="1"/>
    </xf>
    <xf numFmtId="164" fontId="27" fillId="6" borderId="7" xfId="1" applyNumberFormat="1" applyFont="1" applyFill="1" applyBorder="1" applyAlignment="1" applyProtection="1">
      <alignment horizontal="center" vertical="center"/>
      <protection hidden="1"/>
    </xf>
    <xf numFmtId="164" fontId="27" fillId="6" borderId="8" xfId="1" applyNumberFormat="1" applyFont="1" applyFill="1" applyBorder="1" applyAlignment="1" applyProtection="1">
      <alignment horizontal="center" vertical="center"/>
      <protection hidden="1"/>
    </xf>
    <xf numFmtId="0" fontId="21" fillId="7" borderId="0" xfId="0" applyFont="1" applyFill="1" applyAlignment="1">
      <alignment horizontal="center" vertical="top" wrapText="1"/>
    </xf>
    <xf numFmtId="0" fontId="60" fillId="7" borderId="0" xfId="0" applyFont="1" applyFill="1" applyAlignment="1" applyProtection="1">
      <alignment horizontal="center" vertical="top" wrapText="1"/>
      <protection hidden="1"/>
    </xf>
    <xf numFmtId="0" fontId="15" fillId="7" borderId="0" xfId="0" applyFont="1" applyFill="1" applyAlignment="1">
      <alignment horizontal="center" vertical="top" wrapText="1"/>
    </xf>
    <xf numFmtId="164" fontId="16" fillId="0" borderId="0" xfId="1" applyNumberFormat="1" applyFont="1" applyFill="1" applyBorder="1" applyAlignment="1" applyProtection="1">
      <alignment horizontal="center"/>
      <protection hidden="1"/>
    </xf>
    <xf numFmtId="164" fontId="27" fillId="6" borderId="0" xfId="1" applyNumberFormat="1" applyFont="1" applyFill="1" applyBorder="1" applyAlignment="1" applyProtection="1">
      <alignment horizontal="center" vertical="center" wrapText="1"/>
      <protection hidden="1"/>
    </xf>
    <xf numFmtId="0" fontId="20" fillId="7" borderId="0" xfId="0" applyFont="1" applyFill="1" applyAlignment="1" applyProtection="1">
      <alignment horizontal="center" vertical="top" wrapText="1"/>
      <protection hidden="1"/>
    </xf>
    <xf numFmtId="0" fontId="22" fillId="7" borderId="0" xfId="0" applyFont="1" applyFill="1" applyAlignment="1">
      <alignment horizontal="center" vertical="top" wrapText="1"/>
    </xf>
    <xf numFmtId="0" fontId="0" fillId="0" borderId="0" xfId="0" applyAlignment="1">
      <alignment horizontal="center" vertical="center" wrapText="1"/>
    </xf>
  </cellXfs>
  <cellStyles count="17">
    <cellStyle name="Comma" xfId="1" builtinId="3"/>
    <cellStyle name="Followed Hyperlink" xfId="13" builtinId="9" hidden="1"/>
    <cellStyle name="Followed Hyperlink" xfId="5" builtinId="9" hidden="1"/>
    <cellStyle name="Followed Hyperlink" xfId="9" builtinId="9" hidden="1"/>
    <cellStyle name="Followed Hyperlink" xfId="12" builtinId="9" hidden="1"/>
    <cellStyle name="Followed Hyperlink" xfId="7" builtinId="9" hidden="1"/>
    <cellStyle name="Followed Hyperlink" xfId="11" builtinId="9" hidden="1"/>
    <cellStyle name="Followed Hyperlink" xfId="3" builtinId="9" hidden="1"/>
    <cellStyle name="Hyperlink" xfId="10" builtinId="8" hidden="1"/>
    <cellStyle name="Hyperlink" xfId="4" builtinId="8" hidden="1"/>
    <cellStyle name="Hyperlink" xfId="6" builtinId="8" hidden="1"/>
    <cellStyle name="Hyperlink" xfId="8" builtinId="8" hidden="1"/>
    <cellStyle name="Hyperlink" xfId="2" builtinId="8" hidden="1"/>
    <cellStyle name="Hyperlink" xfId="15" builtinId="8"/>
    <cellStyle name="Normal" xfId="0" builtinId="0"/>
    <cellStyle name="Normal 2" xfId="14" xr:uid="{0CD617ED-F0A3-426C-865C-82861C30751C}"/>
    <cellStyle name="Percent" xfId="16" builtinId="5"/>
  </cellStyles>
  <dxfs count="0"/>
  <tableStyles count="0" defaultTableStyle="TableStyleMedium9" defaultPivotStyle="PivotStyleMedium7"/>
  <colors>
    <mruColors>
      <color rgb="FFE31129"/>
      <color rgb="FFE92429"/>
      <color rgb="FF77B250"/>
      <color rgb="FFF3FF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26" Type="http://schemas.openxmlformats.org/officeDocument/2006/relationships/calcChain" Target="calcChain.xml"/><Relationship Id="rId3" Type="http://schemas.openxmlformats.org/officeDocument/2006/relationships/worksheet" Target="worksheets/sheet3.xml"/><Relationship Id="rId21" Type="http://schemas.microsoft.com/office/2017/06/relationships/richStyles" Target="richData/richStyles.xml"/><Relationship Id="rId7" Type="http://schemas.openxmlformats.org/officeDocument/2006/relationships/worksheet" Target="worksheets/sheet7.xml"/><Relationship Id="rId12" Type="http://schemas.openxmlformats.org/officeDocument/2006/relationships/pivotCacheDefinition" Target="pivotCache/pivotCacheDefinition2.xml"/><Relationship Id="rId17" Type="http://schemas.microsoft.com/office/2020/07/relationships/rdRichValueWebImage" Target="richData/rdRichValueWebImage.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microsoft.com/office/2017/06/relationships/rdArray" Target="richData/rdarray.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sharedStrings" Target="sharedStrings.xml"/><Relationship Id="rId23" Type="http://schemas.microsoft.com/office/2017/06/relationships/rdSupportingPropertyBag" Target="richData/rdsupportingpropertybag.xml"/><Relationship Id="rId28" Type="http://schemas.openxmlformats.org/officeDocument/2006/relationships/customXml" Target="../customXml/item2.xml"/><Relationship Id="rId10" Type="http://schemas.openxmlformats.org/officeDocument/2006/relationships/externalLink" Target="externalLinks/externalLink2.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 Id="rId22" Type="http://schemas.microsoft.com/office/2017/06/relationships/rdSupportingPropertyBagStructure" Target="richData/rdsupportingpropertybagstructure.xml"/><Relationship Id="rId27"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CH"/>
              <a:t>Emissions by scope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137-4FE3-B190-BC81BA3B7221}"/>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137-4FE3-B190-BC81BA3B7221}"/>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137-4FE3-B190-BC81BA3B7221}"/>
              </c:ext>
            </c:extLst>
          </c:dPt>
          <c:cat>
            <c:strRef>
              <c:f>'STEP 3 Visualization'!$D$7:$D$9</c:f>
              <c:strCache>
                <c:ptCount val="3"/>
                <c:pt idx="0">
                  <c:v>Scope 1 </c:v>
                </c:pt>
                <c:pt idx="1">
                  <c:v>Scope 2</c:v>
                </c:pt>
                <c:pt idx="2">
                  <c:v>Scope 3</c:v>
                </c:pt>
              </c:strCache>
            </c:strRef>
          </c:cat>
          <c:val>
            <c:numRef>
              <c:f>'STEP 3 Visualization'!$E$7:$E$9</c:f>
              <c:numCache>
                <c:formatCode>General</c:formatCode>
                <c:ptCount val="3"/>
                <c:pt idx="0">
                  <c:v>0</c:v>
                </c:pt>
                <c:pt idx="1">
                  <c:v>0</c:v>
                </c:pt>
                <c:pt idx="2">
                  <c:v>0</c:v>
                </c:pt>
              </c:numCache>
            </c:numRef>
          </c:val>
          <c:extLst>
            <c:ext xmlns:c16="http://schemas.microsoft.com/office/drawing/2014/chart" uri="{C3380CC4-5D6E-409C-BE32-E72D297353CC}">
              <c16:uniqueId val="{00000000-CB45-4FEA-B5E9-CC5BC2E8D871}"/>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[EIT_template_03-2024.xlsx]STEP 3 Visualization!PivotTable2</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19050">
            <a:solidFill>
              <a:schemeClr val="lt1"/>
            </a:solidFill>
          </a:ln>
          <a:effectLst/>
        </c:spPr>
        <c:marker>
          <c:symbol val="circle"/>
          <c:size val="5"/>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pivotFmt>
    </c:pivotFmts>
    <c:plotArea>
      <c:layout/>
      <c:pieChart>
        <c:varyColors val="1"/>
        <c:ser>
          <c:idx val="0"/>
          <c:order val="0"/>
          <c:tx>
            <c:strRef>
              <c:f>'STEP 3 Visualization'!$I$4</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108-4316-8ABE-81F3CC2CB74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108-4316-8ABE-81F3CC2CB74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108-4316-8ABE-81F3CC2CB74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108-4316-8ABE-81F3CC2CB74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108-4316-8ABE-81F3CC2CB74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108-4316-8ABE-81F3CC2CB74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108-4316-8ABE-81F3CC2CB74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108-4316-8ABE-81F3CC2CB74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A108-4316-8ABE-81F3CC2CB746}"/>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A108-4316-8ABE-81F3CC2CB746}"/>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A108-4316-8ABE-81F3CC2CB746}"/>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A108-4316-8ABE-81F3CC2CB746}"/>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A108-4316-8ABE-81F3CC2CB746}"/>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A108-4316-8ABE-81F3CC2CB746}"/>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A108-4316-8ABE-81F3CC2CB746}"/>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A108-4316-8ABE-81F3CC2CB746}"/>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0A91-422D-A6F7-96A496C01839}"/>
              </c:ext>
            </c:extLst>
          </c:dPt>
          <c:cat>
            <c:strRef>
              <c:f>'STEP 3 Visualization'!$H$5:$H$22</c:f>
              <c:strCache>
                <c:ptCount val="17"/>
                <c:pt idx="0">
                  <c:v>⚡️ Generators - Stationary consumption </c:v>
                </c:pt>
                <c:pt idx="1">
                  <c:v>COMMUTING</c:v>
                </c:pt>
                <c:pt idx="2">
                  <c:v>FLIGHTS</c:v>
                </c:pt>
                <c:pt idx="3">
                  <c:v>FREIGHT</c:v>
                </c:pt>
                <c:pt idx="4">
                  <c:v>FREIGHT </c:v>
                </c:pt>
                <c:pt idx="5">
                  <c:v>Heating /Cooking</c:v>
                </c:pt>
                <c:pt idx="6">
                  <c:v>HOME OFFICE</c:v>
                </c:pt>
                <c:pt idx="7">
                  <c:v>OTHER</c:v>
                </c:pt>
                <c:pt idx="8">
                  <c:v>PAPER</c:v>
                </c:pt>
                <c:pt idx="9">
                  <c:v>PURCHASED GOODS</c:v>
                </c:pt>
                <c:pt idx="10">
                  <c:v>SERVICE PROVIDER</c:v>
                </c:pt>
                <c:pt idx="11">
                  <c:v>WASTE</c:v>
                </c:pt>
                <c:pt idx="12">
                  <c:v>🔌 ⚡️ELECTRICITY </c:v>
                </c:pt>
                <c:pt idx="13">
                  <c:v>🚊 TRAIN</c:v>
                </c:pt>
                <c:pt idx="14">
                  <c:v>🚐 DRIVING - Mobile Consumption</c:v>
                </c:pt>
                <c:pt idx="15">
                  <c:v>🚕 TAXIS</c:v>
                </c:pt>
                <c:pt idx="16">
                  <c:v>Work travel</c:v>
                </c:pt>
              </c:strCache>
            </c:strRef>
          </c:cat>
          <c:val>
            <c:numRef>
              <c:f>'STEP 3 Visualization'!$I$5:$I$22</c:f>
              <c:numCache>
                <c:formatCode>General</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CF40-408D-B8FC-BAFCFAC7783B}"/>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1</xdr:col>
      <xdr:colOff>8987</xdr:colOff>
      <xdr:row>0</xdr:row>
      <xdr:rowOff>50800</xdr:rowOff>
    </xdr:from>
    <xdr:to>
      <xdr:col>9</xdr:col>
      <xdr:colOff>318148</xdr:colOff>
      <xdr:row>1</xdr:row>
      <xdr:rowOff>329931</xdr:rowOff>
    </xdr:to>
    <xdr:grpSp>
      <xdr:nvGrpSpPr>
        <xdr:cNvPr id="7" name="Agrupar 6">
          <a:extLst>
            <a:ext uri="{FF2B5EF4-FFF2-40B4-BE49-F238E27FC236}">
              <a16:creationId xmlns:a16="http://schemas.microsoft.com/office/drawing/2014/main" id="{A608B596-0ECC-4E5F-BAD9-C4F51D150E38}"/>
            </a:ext>
          </a:extLst>
        </xdr:cNvPr>
        <xdr:cNvGrpSpPr>
          <a:grpSpLocks noChangeAspect="1"/>
        </xdr:cNvGrpSpPr>
      </xdr:nvGrpSpPr>
      <xdr:grpSpPr>
        <a:xfrm>
          <a:off x="285212" y="50800"/>
          <a:ext cx="9805586" cy="1269731"/>
          <a:chOff x="845610" y="50112"/>
          <a:chExt cx="10265302" cy="1252538"/>
        </a:xfrm>
      </xdr:grpSpPr>
      <xdr:sp macro="" textlink="">
        <xdr:nvSpPr>
          <xdr:cNvPr id="8" name="Retângulo 19">
            <a:extLst>
              <a:ext uri="{FF2B5EF4-FFF2-40B4-BE49-F238E27FC236}">
                <a16:creationId xmlns:a16="http://schemas.microsoft.com/office/drawing/2014/main" id="{14217FC5-1728-45C9-A8FB-6CE8E5D1E2D7}"/>
              </a:ext>
            </a:extLst>
          </xdr:cNvPr>
          <xdr:cNvSpPr>
            <a:spLocks noChangeAspect="1"/>
          </xdr:cNvSpPr>
        </xdr:nvSpPr>
        <xdr:spPr>
          <a:xfrm>
            <a:off x="3377764" y="190500"/>
            <a:ext cx="4280336" cy="800101"/>
          </a:xfrm>
          <a:prstGeom prst="rect">
            <a:avLst/>
          </a:prstGeom>
          <a:solidFill>
            <a:srgbClr val="E31129"/>
          </a:solidFill>
          <a:ln w="0">
            <a:no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ctr">
            <a:noAutofit/>
          </a:bodyPr>
          <a:lstStyle/>
          <a:p>
            <a:pPr marL="0" indent="0" algn="ctr"/>
            <a:r>
              <a:rPr lang="pt-BR" sz="1600" b="0" baseline="0">
                <a:solidFill>
                  <a:srgbClr val="F3FFEC"/>
                </a:solidFill>
                <a:latin typeface="Arial Black" panose="020B0A04020102020204" pitchFamily="34" charset="0"/>
                <a:ea typeface="Yu Mincho Light" panose="02020300000000000000" pitchFamily="18" charset="-128"/>
                <a:cs typeface="+mn-cs"/>
              </a:rPr>
              <a:t>Carbon Emissions Footprinting </a:t>
            </a:r>
            <a:endParaRPr lang="pt-BR" sz="1600" b="0">
              <a:solidFill>
                <a:srgbClr val="F3FFEC"/>
              </a:solidFill>
              <a:latin typeface="Arial Black" panose="020B0A04020102020204" pitchFamily="34" charset="0"/>
              <a:ea typeface="Yu Mincho Light" panose="02020300000000000000" pitchFamily="18" charset="-128"/>
              <a:cs typeface="+mn-cs"/>
            </a:endParaRPr>
          </a:p>
        </xdr:txBody>
      </xdr:sp>
      <xdr:pic>
        <xdr:nvPicPr>
          <xdr:cNvPr id="9" name="image2.png">
            <a:extLst>
              <a:ext uri="{FF2B5EF4-FFF2-40B4-BE49-F238E27FC236}">
                <a16:creationId xmlns:a16="http://schemas.microsoft.com/office/drawing/2014/main" id="{0050EA7B-E737-493A-ADE6-ABEDBA982961}"/>
              </a:ext>
            </a:extLst>
          </xdr:cNvPr>
          <xdr:cNvPicPr preferRelativeResize="0"/>
        </xdr:nvPicPr>
        <xdr:blipFill>
          <a:blip xmlns:r="http://schemas.openxmlformats.org/officeDocument/2006/relationships" r:embed="rId1" cstate="print"/>
          <a:stretch>
            <a:fillRect/>
          </a:stretch>
        </xdr:blipFill>
        <xdr:spPr>
          <a:xfrm>
            <a:off x="7381874" y="50112"/>
            <a:ext cx="3729038" cy="1252538"/>
          </a:xfrm>
          <a:prstGeom prst="rect">
            <a:avLst/>
          </a:prstGeom>
          <a:noFill/>
        </xdr:spPr>
      </xdr:pic>
      <xdr:pic>
        <xdr:nvPicPr>
          <xdr:cNvPr id="10" name="Imagem 9">
            <a:extLst>
              <a:ext uri="{FF2B5EF4-FFF2-40B4-BE49-F238E27FC236}">
                <a16:creationId xmlns:a16="http://schemas.microsoft.com/office/drawing/2014/main" id="{E235F17E-F5D4-4FBB-9BA5-C545B53D9DE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45610" y="192135"/>
            <a:ext cx="2532238" cy="798011"/>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914400</xdr:colOff>
      <xdr:row>2</xdr:row>
      <xdr:rowOff>600075</xdr:rowOff>
    </xdr:from>
    <xdr:to>
      <xdr:col>11</xdr:col>
      <xdr:colOff>195263</xdr:colOff>
      <xdr:row>2</xdr:row>
      <xdr:rowOff>923925</xdr:rowOff>
    </xdr:to>
    <xdr:pic>
      <xdr:nvPicPr>
        <xdr:cNvPr id="3" name="Graphic 2" descr="Bonfire with solid fill">
          <a:extLst>
            <a:ext uri="{FF2B5EF4-FFF2-40B4-BE49-F238E27FC236}">
              <a16:creationId xmlns:a16="http://schemas.microsoft.com/office/drawing/2014/main" id="{E789396F-70F4-0F47-ED03-8491AF70D5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4001750" y="1057275"/>
          <a:ext cx="328613" cy="323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390525</xdr:colOff>
      <xdr:row>9</xdr:row>
      <xdr:rowOff>190500</xdr:rowOff>
    </xdr:from>
    <xdr:to>
      <xdr:col>6</xdr:col>
      <xdr:colOff>180975</xdr:colOff>
      <xdr:row>21</xdr:row>
      <xdr:rowOff>85725</xdr:rowOff>
    </xdr:to>
    <xdr:graphicFrame macro="">
      <xdr:nvGraphicFramePr>
        <xdr:cNvPr id="6" name="Chart 5">
          <a:extLst>
            <a:ext uri="{FF2B5EF4-FFF2-40B4-BE49-F238E27FC236}">
              <a16:creationId xmlns:a16="http://schemas.microsoft.com/office/drawing/2014/main" id="{E6E60E2E-4338-ABB2-F215-24B6058B700C}"/>
            </a:ext>
            <a:ext uri="{147F2762-F138-4A5C-976F-8EAC2B608ADB}">
              <a16:predDERef xmlns:a16="http://schemas.microsoft.com/office/drawing/2014/main" pred="{3549C2D7-B37B-3D3E-BD49-76ECE2E1C5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552450</xdr:colOff>
      <xdr:row>22</xdr:row>
      <xdr:rowOff>0</xdr:rowOff>
    </xdr:from>
    <xdr:to>
      <xdr:col>10</xdr:col>
      <xdr:colOff>161925</xdr:colOff>
      <xdr:row>36</xdr:row>
      <xdr:rowOff>76200</xdr:rowOff>
    </xdr:to>
    <xdr:graphicFrame macro="">
      <xdr:nvGraphicFramePr>
        <xdr:cNvPr id="8" name="Chart 3">
          <a:extLst>
            <a:ext uri="{FF2B5EF4-FFF2-40B4-BE49-F238E27FC236}">
              <a16:creationId xmlns:a16="http://schemas.microsoft.com/office/drawing/2014/main" id="{10C663EC-0823-CA17-CE84-5F3AD9A5DAB9}"/>
            </a:ext>
            <a:ext uri="{147F2762-F138-4A5C-976F-8EAC2B608ADB}">
              <a16:predDERef xmlns:a16="http://schemas.microsoft.com/office/drawing/2014/main" pred="{E6E60E2E-4338-ABB2-F215-24B6058B70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Office&amp;Household%20Waste%20too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Enter%20Data%20Here"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sheetName val="Read me"/>
      <sheetName val="Instructions"/>
      <sheetName val="Read me (text)"/>
      <sheetName val="Instructions (text)"/>
      <sheetName val="First - Definitions"/>
      <sheetName val="Second - Quantities"/>
      <sheetName val="Third - Results"/>
      <sheetName val="Auxiliar list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ter Data Here"/>
    </sheetNames>
    <sheetDataSet>
      <sheetData sheetId="0"/>
    </sheetDataSet>
  </externalBook>
</externalLink>
</file>

<file path=xl/persons/person.xml><?xml version="1.0" encoding="utf-8"?>
<personList xmlns="http://schemas.microsoft.com/office/spreadsheetml/2018/threadedcomments" xmlns:x="http://schemas.openxmlformats.org/spreadsheetml/2006/main">
  <person displayName="Maelle CHARRIER" id="{D11F92F3-E15A-49C8-AD05-E8F4DEDEA2A8}" userId="S::Maelle.CHARRIER@geneva.msf.org::bc886220-c320-4465-ac37-86259b921684" providerId="AD"/>
  <person displayName="Maelle CHARRIER" id="{520E984E-0BD5-4065-AB15-07DBD4380B1C}" userId="S::maelle.charrier@geneva.msf.org::bc886220-c320-4465-ac37-86259b921684"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62.377300578701" createdVersion="8" refreshedVersion="8" minRefreshableVersion="3" recordCount="39" xr:uid="{D30FC7EA-FE6A-4FE5-8852-2AF69A65A5D5}">
  <cacheSource type="worksheet">
    <worksheetSource ref="A1:AL40" sheet="STEP 2 - RESULTS"/>
  </cacheSource>
  <cacheFields count="38">
    <cacheField name="Project Code " numFmtId="0">
      <sharedItems/>
    </cacheField>
    <cacheField name="Data source " numFmtId="0">
      <sharedItems containsNonDate="0" containsString="0" containsBlank="1"/>
    </cacheField>
    <cacheField name="Country Code " numFmtId="0">
      <sharedItems/>
    </cacheField>
    <cacheField name="Category" numFmtId="0">
      <sharedItems count="17">
        <s v="🚐 DRIVING - Mobile Consumption"/>
        <s v="⚡️ Generators - Stationary consumption "/>
        <s v="Heating /Cooking"/>
        <s v="🔌 ⚡️ELECTRICITY "/>
        <s v="FLIGHTS"/>
        <s v="🚊 TRAIN"/>
        <s v="Work travel"/>
        <s v="COMMUTING"/>
        <s v="🚕 TAXIS"/>
        <s v="FREIGHT "/>
        <s v="FREIGHT"/>
        <s v="PAPER"/>
        <s v="HOME OFFICE"/>
        <s v="SERVICE PROVIDER"/>
        <s v="OTHER"/>
        <s v="PURCHASED GOODS"/>
        <s v="WASTE"/>
      </sharedItems>
    </cacheField>
    <cacheField name="Group" numFmtId="0">
      <sharedItems containsString="0" containsBlank="1" containsNumber="1" containsInteger="1" minValue="0" maxValue="0"/>
    </cacheField>
    <cacheField name="Sub-Category " numFmtId="0">
      <sharedItems/>
    </cacheField>
    <cacheField name="Thematic" numFmtId="0">
      <sharedItems containsNonDate="0" containsString="0" containsBlank="1"/>
    </cacheField>
    <cacheField name="Account name (if so)" numFmtId="0">
      <sharedItems containsNonDate="0" containsString="0" containsBlank="1"/>
    </cacheField>
    <cacheField name="Account ID " numFmtId="0">
      <sharedItems containsNonDate="0" containsString="0" containsBlank="1"/>
    </cacheField>
    <cacheField name="Scope" numFmtId="0">
      <sharedItems containsNonDate="0" containsString="0" containsBlank="1"/>
    </cacheField>
    <cacheField name="Financial Value" numFmtId="0">
      <sharedItems containsNonDate="0" containsString="0" containsBlank="1"/>
    </cacheField>
    <cacheField name="Financial Value Unit" numFmtId="0">
      <sharedItems containsNonDate="0" containsString="0" containsBlank="1"/>
    </cacheField>
    <cacheField name="Retained Value" numFmtId="0">
      <sharedItems containsNonDate="0" containsString="0" containsBlank="1"/>
    </cacheField>
    <cacheField name="Retained Value Unit" numFmtId="0">
      <sharedItems containsNonDate="0" containsString="0" containsBlank="1"/>
    </cacheField>
    <cacheField name="Emission Factor" numFmtId="0">
      <sharedItems containsNonDate="0" containsString="0" containsBlank="1"/>
    </cacheField>
    <cacheField name="Source" numFmtId="0">
      <sharedItems containsNonDate="0" containsString="0" containsBlank="1"/>
    </cacheField>
    <cacheField name="Unit" numFmtId="0">
      <sharedItems containsNonDate="0" containsString="0" containsBlank="1"/>
    </cacheField>
    <cacheField name="Year " numFmtId="0">
      <sharedItems containsNonDate="0" containsString="0" containsBlank="1"/>
    </cacheField>
    <cacheField name="S1_EF_Adjusted" numFmtId="0">
      <sharedItems containsNonDate="0" containsString="0" containsBlank="1"/>
    </cacheField>
    <cacheField name="S2_EF_adjusted" numFmtId="0">
      <sharedItems containsNonDate="0" containsString="0" containsBlank="1"/>
    </cacheField>
    <cacheField name="S3_EF_adjusted" numFmtId="0">
      <sharedItems containsNonDate="0" containsString="0" containsBlank="1"/>
    </cacheField>
    <cacheField name="tCO2_S1" numFmtId="0">
      <sharedItems containsString="0" containsBlank="1" containsNumber="1" containsInteger="1" minValue="0" maxValue="0"/>
    </cacheField>
    <cacheField name="tCO2_S2" numFmtId="0">
      <sharedItems containsString="0" containsBlank="1" containsNumber="1" containsInteger="1" minValue="0" maxValue="0"/>
    </cacheField>
    <cacheField name="tCO2_S3" numFmtId="0">
      <sharedItems containsString="0" containsBlank="1" containsNumber="1" containsInteger="1" minValue="0" maxValue="0"/>
    </cacheField>
    <cacheField name="totCO2" numFmtId="0">
      <sharedItems containsSemiMixedTypes="0" containsString="0" containsNumber="1" containsInteger="1" minValue="0" maxValue="0"/>
    </cacheField>
    <cacheField name="uncertainty_data" numFmtId="0">
      <sharedItems/>
    </cacheField>
    <cacheField name="uncertainity_ef" numFmtId="9">
      <sharedItems containsSemiMixedTypes="0" containsString="0" containsNumber="1" minValue="0" maxValue="0.8"/>
    </cacheField>
    <cacheField name="tot_uncertainity" numFmtId="0">
      <sharedItems containsMixedTypes="1" containsNumber="1" minValue="0.26925824035672524" maxValue="0.26925824035672524"/>
    </cacheField>
    <cacheField name="vol uncertainity" numFmtId="0">
      <sharedItems containsMixedTypes="1" containsNumber="1" containsInteger="1" minValue="0" maxValue="0" count="2">
        <n v="0"/>
        <e v="#VALUE!"/>
      </sharedItems>
    </cacheField>
    <cacheField name="s1 un" numFmtId="0">
      <sharedItems containsMixedTypes="1" containsNumber="1" containsInteger="1" minValue="0" maxValue="0"/>
    </cacheField>
    <cacheField name="S2 un" numFmtId="0">
      <sharedItems containsMixedTypes="1" containsNumber="1" containsInteger="1" minValue="0" maxValue="0"/>
    </cacheField>
    <cacheField name="s3 un" numFmtId="0">
      <sharedItems containsMixedTypes="1" containsNumber="1" containsInteger="1" minValue="0" maxValue="0"/>
    </cacheField>
    <cacheField name="unDATS1" numFmtId="0">
      <sharedItems containsMixedTypes="1" containsNumber="1" containsInteger="1" minValue="0" maxValue="0"/>
    </cacheField>
    <cacheField name="unDATS2" numFmtId="0">
      <sharedItems containsMixedTypes="1" containsNumber="1" containsInteger="1" minValue="0" maxValue="0"/>
    </cacheField>
    <cacheField name="unDATS3" numFmtId="0">
      <sharedItems containsMixedTypes="1" containsNumber="1" containsInteger="1" minValue="0" maxValue="0"/>
    </cacheField>
    <cacheField name="unceEFS1" numFmtId="0">
      <sharedItems containsSemiMixedTypes="0" containsString="0" containsNumber="1" containsInteger="1" minValue="0" maxValue="0"/>
    </cacheField>
    <cacheField name="unceEFS2" numFmtId="0">
      <sharedItems containsSemiMixedTypes="0" containsString="0" containsNumber="1" containsInteger="1" minValue="0" maxValue="0"/>
    </cacheField>
    <cacheField name="unEFS3" numFmtId="0">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562.377300578701" createdVersion="8" refreshedVersion="8" minRefreshableVersion="3" recordCount="39" xr:uid="{8E47CF86-B3A4-41CC-B255-F1DB5ADAD5D8}">
  <cacheSource type="worksheet">
    <worksheetSource ref="A1:AJ40" sheet="STEP 2 - RESULTS"/>
  </cacheSource>
  <cacheFields count="36">
    <cacheField name="Project Code " numFmtId="0">
      <sharedItems/>
    </cacheField>
    <cacheField name="Data source " numFmtId="0">
      <sharedItems containsNonDate="0" containsString="0" containsBlank="1"/>
    </cacheField>
    <cacheField name="Country Code " numFmtId="0">
      <sharedItems/>
    </cacheField>
    <cacheField name="Category" numFmtId="0">
      <sharedItems count="17">
        <s v="🚐 DRIVING - Mobile Consumption"/>
        <s v="⚡️ Generators - Stationary consumption "/>
        <s v="Heating /Cooking"/>
        <s v="🔌 ⚡️ELECTRICITY "/>
        <s v="FLIGHTS"/>
        <s v="🚊 TRAIN"/>
        <s v="Work travel"/>
        <s v="COMMUTING"/>
        <s v="🚕 TAXIS"/>
        <s v="FREIGHT "/>
        <s v="FREIGHT"/>
        <s v="PAPER"/>
        <s v="HOME OFFICE"/>
        <s v="SERVICE PROVIDER"/>
        <s v="OTHER"/>
        <s v="PURCHASED GOODS"/>
        <s v="WASTE"/>
      </sharedItems>
    </cacheField>
    <cacheField name="Group" numFmtId="0">
      <sharedItems containsString="0" containsBlank="1" containsNumber="1" containsInteger="1" minValue="0" maxValue="0"/>
    </cacheField>
    <cacheField name="Sub-Category " numFmtId="0">
      <sharedItems count="35">
        <s v="Diesel Vehicles "/>
        <s v="Gasoline Vehicles "/>
        <s v="Diesel Generators"/>
        <s v="Gazoline Generators"/>
        <s v="L of LNG gas"/>
        <s v="L of LPG gas"/>
        <s v="🔌 Utilities "/>
        <s v="💡Other"/>
        <s v="Short (0-1000)"/>
        <s v="Medium (1000-3500)"/>
        <s v="Long (&gt;3500)"/>
        <s v="Work travel"/>
        <s v="🚗 Cars"/>
        <s v="🚌 Buses"/>
        <s v="🚊Trains"/>
        <s v="🚀 Other"/>
        <s v="🚕 Other"/>
        <s v="🚛 Road"/>
        <s v="🚢 Sea"/>
        <s v="✈️ Air"/>
        <s v="Bought"/>
        <s v="Toilet paper "/>
        <s v="Paper Towels"/>
        <s v="Mailings"/>
        <s v="Home Office"/>
        <s v="Consulting "/>
        <s v="Printing books"/>
        <s v="Advertising"/>
        <s v="Equipment "/>
        <s v="Insurance"/>
        <s v="Financial transactions"/>
        <s v="Accomodation and Cattering"/>
        <s v="Small Office Supplies"/>
        <s v="To be defined"/>
        <s v="Non Hazardous Waste"/>
      </sharedItems>
    </cacheField>
    <cacheField name="Thematic" numFmtId="0">
      <sharedItems containsNonDate="0" containsString="0" containsBlank="1"/>
    </cacheField>
    <cacheField name="Account name (if so)" numFmtId="0">
      <sharedItems containsNonDate="0" containsString="0" containsBlank="1"/>
    </cacheField>
    <cacheField name="Account ID " numFmtId="0">
      <sharedItems containsNonDate="0" containsString="0" containsBlank="1"/>
    </cacheField>
    <cacheField name="Scope" numFmtId="0">
      <sharedItems containsNonDate="0" containsString="0" containsBlank="1"/>
    </cacheField>
    <cacheField name="Financial Value" numFmtId="0">
      <sharedItems containsNonDate="0" containsString="0" containsBlank="1"/>
    </cacheField>
    <cacheField name="Financial Value Unit" numFmtId="0">
      <sharedItems containsNonDate="0" containsString="0" containsBlank="1"/>
    </cacheField>
    <cacheField name="Retained Value" numFmtId="0">
      <sharedItems containsNonDate="0" containsString="0" containsBlank="1"/>
    </cacheField>
    <cacheField name="Retained Value Unit" numFmtId="0">
      <sharedItems containsNonDate="0" containsString="0" containsBlank="1"/>
    </cacheField>
    <cacheField name="Emission Factor" numFmtId="0">
      <sharedItems containsNonDate="0" containsString="0" containsBlank="1"/>
    </cacheField>
    <cacheField name="Source" numFmtId="0">
      <sharedItems containsNonDate="0" containsString="0" containsBlank="1"/>
    </cacheField>
    <cacheField name="Unit" numFmtId="0">
      <sharedItems containsNonDate="0" containsString="0" containsBlank="1"/>
    </cacheField>
    <cacheField name="Year " numFmtId="0">
      <sharedItems containsNonDate="0" containsString="0" containsBlank="1"/>
    </cacheField>
    <cacheField name="S1_EF_Adjusted" numFmtId="0">
      <sharedItems containsNonDate="0" containsString="0" containsBlank="1"/>
    </cacheField>
    <cacheField name="S2_EF_adjusted" numFmtId="0">
      <sharedItems containsNonDate="0" containsString="0" containsBlank="1"/>
    </cacheField>
    <cacheField name="S3_EF_adjusted" numFmtId="0">
      <sharedItems containsNonDate="0" containsString="0" containsBlank="1"/>
    </cacheField>
    <cacheField name="tCO2_S1" numFmtId="0">
      <sharedItems containsString="0" containsBlank="1" containsNumber="1" containsInteger="1" minValue="0" maxValue="0"/>
    </cacheField>
    <cacheField name="tCO2_S2" numFmtId="0">
      <sharedItems containsString="0" containsBlank="1" containsNumber="1" containsInteger="1" minValue="0" maxValue="0"/>
    </cacheField>
    <cacheField name="tCO2_S3" numFmtId="0">
      <sharedItems containsString="0" containsBlank="1" containsNumber="1" containsInteger="1" minValue="0" maxValue="0"/>
    </cacheField>
    <cacheField name="totCO2" numFmtId="0">
      <sharedItems containsSemiMixedTypes="0" containsString="0" containsNumber="1" containsInteger="1" minValue="0" maxValue="0"/>
    </cacheField>
    <cacheField name="uncertainty_data" numFmtId="0">
      <sharedItems/>
    </cacheField>
    <cacheField name="uncertainity_ef" numFmtId="9">
      <sharedItems containsSemiMixedTypes="0" containsString="0" containsNumber="1" minValue="0" maxValue="0.8"/>
    </cacheField>
    <cacheField name="tot_uncertainity" numFmtId="0">
      <sharedItems containsMixedTypes="1" containsNumber="1" minValue="0.26925824035672524" maxValue="0.26925824035672524"/>
    </cacheField>
    <cacheField name="vol uncertainity" numFmtId="0">
      <sharedItems containsMixedTypes="1" containsNumber="1" containsInteger="1" minValue="0" maxValue="0"/>
    </cacheField>
    <cacheField name="s1 un" numFmtId="0">
      <sharedItems containsMixedTypes="1" containsNumber="1" containsInteger="1" minValue="0" maxValue="0"/>
    </cacheField>
    <cacheField name="S2 un" numFmtId="0">
      <sharedItems containsMixedTypes="1" containsNumber="1" containsInteger="1" minValue="0" maxValue="0"/>
    </cacheField>
    <cacheField name="s3 un" numFmtId="0">
      <sharedItems containsMixedTypes="1" containsNumber="1" containsInteger="1" minValue="0" maxValue="0"/>
    </cacheField>
    <cacheField name="unDATS1" numFmtId="0">
      <sharedItems containsMixedTypes="1" containsNumber="1" containsInteger="1" minValue="0" maxValue="0"/>
    </cacheField>
    <cacheField name="unDATS2" numFmtId="0">
      <sharedItems containsMixedTypes="1" containsNumber="1" containsInteger="1" minValue="0" maxValue="0"/>
    </cacheField>
    <cacheField name="unDATS3" numFmtId="0">
      <sharedItems containsMixedTypes="1" containsNumber="1" containsInteger="1" minValue="0" maxValue="0"/>
    </cacheField>
    <cacheField name="unceEFS1" numFmtId="0">
      <sharedItems containsSemiMixedTypes="0" containsString="0" containsNumber="1" containsInteger="1" minValue="0" maxValue="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
  <r>
    <s v="Branch Office"/>
    <m/>
    <s v="Denmark"/>
    <x v="0"/>
    <n v="0"/>
    <s v="Diesel Vehicles "/>
    <m/>
    <m/>
    <m/>
    <m/>
    <m/>
    <m/>
    <m/>
    <m/>
    <m/>
    <m/>
    <m/>
    <m/>
    <m/>
    <m/>
    <m/>
    <n v="0"/>
    <m/>
    <n v="0"/>
    <n v="0"/>
    <s v="25%"/>
    <n v="0.1"/>
    <n v="0.26925824035672524"/>
    <x v="0"/>
    <n v="0"/>
    <n v="0"/>
    <n v="0"/>
    <n v="0"/>
    <n v="0"/>
    <n v="0"/>
    <n v="0"/>
    <n v="0"/>
    <n v="0"/>
  </r>
  <r>
    <s v="Branch Office"/>
    <m/>
    <s v="Denmark"/>
    <x v="0"/>
    <n v="0"/>
    <s v="Gasoline Vehicles "/>
    <m/>
    <m/>
    <m/>
    <m/>
    <m/>
    <m/>
    <m/>
    <m/>
    <m/>
    <m/>
    <m/>
    <m/>
    <m/>
    <m/>
    <m/>
    <n v="0"/>
    <m/>
    <n v="0"/>
    <n v="0"/>
    <s v=""/>
    <n v="0.05"/>
    <e v="#VALUE!"/>
    <x v="1"/>
    <e v="#VALUE!"/>
    <e v="#VALUE!"/>
    <e v="#VALUE!"/>
    <e v="#VALUE!"/>
    <e v="#VALUE!"/>
    <e v="#VALUE!"/>
    <n v="0"/>
    <n v="0"/>
    <n v="0"/>
  </r>
  <r>
    <s v="Branch Office"/>
    <m/>
    <s v="Denmark"/>
    <x v="1"/>
    <n v="0"/>
    <s v="Diesel Generators"/>
    <m/>
    <m/>
    <m/>
    <m/>
    <m/>
    <m/>
    <m/>
    <m/>
    <m/>
    <m/>
    <m/>
    <m/>
    <m/>
    <m/>
    <m/>
    <n v="0"/>
    <m/>
    <n v="0"/>
    <n v="0"/>
    <s v=""/>
    <n v="0.1"/>
    <e v="#VALUE!"/>
    <x v="1"/>
    <e v="#VALUE!"/>
    <e v="#VALUE!"/>
    <e v="#VALUE!"/>
    <e v="#VALUE!"/>
    <e v="#VALUE!"/>
    <e v="#VALUE!"/>
    <n v="0"/>
    <n v="0"/>
    <n v="0"/>
  </r>
  <r>
    <s v="Branch Office"/>
    <m/>
    <s v="Denmark"/>
    <x v="1"/>
    <n v="0"/>
    <s v="Gazoline Generators"/>
    <m/>
    <m/>
    <m/>
    <m/>
    <m/>
    <m/>
    <m/>
    <m/>
    <m/>
    <m/>
    <m/>
    <m/>
    <m/>
    <m/>
    <m/>
    <n v="0"/>
    <m/>
    <n v="0"/>
    <n v="0"/>
    <s v=""/>
    <n v="0.05"/>
    <e v="#VALUE!"/>
    <x v="1"/>
    <e v="#VALUE!"/>
    <e v="#VALUE!"/>
    <e v="#VALUE!"/>
    <e v="#VALUE!"/>
    <e v="#VALUE!"/>
    <e v="#VALUE!"/>
    <n v="0"/>
    <n v="0"/>
    <n v="0"/>
  </r>
  <r>
    <s v="Branch Office"/>
    <m/>
    <s v="Denmark"/>
    <x v="2"/>
    <n v="0"/>
    <s v="L of LNG gas"/>
    <m/>
    <m/>
    <m/>
    <m/>
    <m/>
    <m/>
    <m/>
    <m/>
    <m/>
    <m/>
    <m/>
    <m/>
    <m/>
    <m/>
    <m/>
    <n v="0"/>
    <m/>
    <m/>
    <n v="0"/>
    <s v=""/>
    <n v="0.05"/>
    <e v="#VALUE!"/>
    <x v="1"/>
    <e v="#VALUE!"/>
    <e v="#VALUE!"/>
    <e v="#VALUE!"/>
    <e v="#VALUE!"/>
    <e v="#VALUE!"/>
    <e v="#VALUE!"/>
    <n v="0"/>
    <n v="0"/>
    <n v="0"/>
  </r>
  <r>
    <s v="Branch Office"/>
    <m/>
    <s v="Denmark"/>
    <x v="2"/>
    <n v="0"/>
    <s v="L of LPG gas"/>
    <m/>
    <m/>
    <m/>
    <m/>
    <m/>
    <m/>
    <m/>
    <m/>
    <m/>
    <m/>
    <m/>
    <m/>
    <m/>
    <m/>
    <m/>
    <n v="0"/>
    <m/>
    <m/>
    <n v="0"/>
    <s v=""/>
    <n v="0.05"/>
    <e v="#VALUE!"/>
    <x v="1"/>
    <e v="#VALUE!"/>
    <e v="#VALUE!"/>
    <e v="#VALUE!"/>
    <e v="#VALUE!"/>
    <e v="#VALUE!"/>
    <e v="#VALUE!"/>
    <n v="0"/>
    <n v="0"/>
    <n v="0"/>
  </r>
  <r>
    <s v="Branch Office"/>
    <m/>
    <s v="Denmark"/>
    <x v="3"/>
    <n v="0"/>
    <s v="🔌 Utilities "/>
    <m/>
    <m/>
    <m/>
    <m/>
    <m/>
    <m/>
    <m/>
    <m/>
    <m/>
    <m/>
    <m/>
    <m/>
    <m/>
    <m/>
    <m/>
    <m/>
    <n v="0"/>
    <m/>
    <n v="0"/>
    <s v=""/>
    <n v="0.1"/>
    <e v="#VALUE!"/>
    <x v="1"/>
    <e v="#VALUE!"/>
    <e v="#VALUE!"/>
    <e v="#VALUE!"/>
    <e v="#VALUE!"/>
    <e v="#VALUE!"/>
    <e v="#VALUE!"/>
    <n v="0"/>
    <n v="0"/>
    <n v="0"/>
  </r>
  <r>
    <s v="Branch Office"/>
    <m/>
    <s v="Denmark"/>
    <x v="3"/>
    <n v="0"/>
    <s v="💡Other"/>
    <m/>
    <m/>
    <m/>
    <m/>
    <m/>
    <m/>
    <m/>
    <m/>
    <m/>
    <m/>
    <m/>
    <m/>
    <m/>
    <m/>
    <m/>
    <m/>
    <n v="0"/>
    <m/>
    <n v="0"/>
    <s v=""/>
    <n v="0"/>
    <e v="#VALUE!"/>
    <x v="1"/>
    <e v="#VALUE!"/>
    <e v="#VALUE!"/>
    <e v="#VALUE!"/>
    <e v="#VALUE!"/>
    <e v="#VALUE!"/>
    <e v="#VALUE!"/>
    <n v="0"/>
    <n v="0"/>
    <n v="0"/>
  </r>
  <r>
    <s v="Branch Office"/>
    <m/>
    <s v="Denmark"/>
    <x v="4"/>
    <m/>
    <s v="Short (0-1000)"/>
    <m/>
    <m/>
    <m/>
    <m/>
    <m/>
    <m/>
    <m/>
    <m/>
    <m/>
    <m/>
    <m/>
    <m/>
    <m/>
    <m/>
    <m/>
    <m/>
    <m/>
    <n v="0"/>
    <n v="0"/>
    <s v=""/>
    <n v="0.7"/>
    <e v="#VALUE!"/>
    <x v="1"/>
    <e v="#VALUE!"/>
    <e v="#VALUE!"/>
    <e v="#VALUE!"/>
    <e v="#VALUE!"/>
    <e v="#VALUE!"/>
    <e v="#VALUE!"/>
    <n v="0"/>
    <n v="0"/>
    <n v="0"/>
  </r>
  <r>
    <s v="Branch Office"/>
    <m/>
    <s v="Denmark"/>
    <x v="4"/>
    <m/>
    <s v="Medium (1000-3500)"/>
    <m/>
    <m/>
    <m/>
    <m/>
    <m/>
    <m/>
    <m/>
    <m/>
    <m/>
    <m/>
    <m/>
    <m/>
    <m/>
    <m/>
    <m/>
    <m/>
    <m/>
    <n v="0"/>
    <n v="0"/>
    <s v=""/>
    <n v="0.7"/>
    <e v="#VALUE!"/>
    <x v="1"/>
    <e v="#VALUE!"/>
    <e v="#VALUE!"/>
    <e v="#VALUE!"/>
    <e v="#VALUE!"/>
    <e v="#VALUE!"/>
    <e v="#VALUE!"/>
    <n v="0"/>
    <n v="0"/>
    <n v="0"/>
  </r>
  <r>
    <s v="Branch Office"/>
    <m/>
    <s v="Denmark"/>
    <x v="4"/>
    <m/>
    <s v="Long (&gt;3500)"/>
    <m/>
    <m/>
    <m/>
    <m/>
    <m/>
    <m/>
    <m/>
    <m/>
    <m/>
    <m/>
    <m/>
    <m/>
    <m/>
    <m/>
    <m/>
    <m/>
    <m/>
    <n v="0"/>
    <n v="0"/>
    <s v=""/>
    <n v="0.7"/>
    <e v="#VALUE!"/>
    <x v="1"/>
    <e v="#VALUE!"/>
    <e v="#VALUE!"/>
    <e v="#VALUE!"/>
    <e v="#VALUE!"/>
    <e v="#VALUE!"/>
    <e v="#VALUE!"/>
    <n v="0"/>
    <n v="0"/>
    <n v="0"/>
  </r>
  <r>
    <s v="Branch Office"/>
    <m/>
    <s v="Denmark"/>
    <x v="5"/>
    <m/>
    <s v="Work travel"/>
    <m/>
    <m/>
    <m/>
    <m/>
    <m/>
    <m/>
    <m/>
    <m/>
    <m/>
    <m/>
    <m/>
    <m/>
    <m/>
    <m/>
    <m/>
    <m/>
    <m/>
    <n v="0"/>
    <n v="0"/>
    <s v=""/>
    <n v="0.5"/>
    <e v="#VALUE!"/>
    <x v="1"/>
    <e v="#VALUE!"/>
    <e v="#VALUE!"/>
    <e v="#VALUE!"/>
    <e v="#VALUE!"/>
    <e v="#VALUE!"/>
    <e v="#VALUE!"/>
    <n v="0"/>
    <n v="0"/>
    <n v="0"/>
  </r>
  <r>
    <s v="Branch Office"/>
    <m/>
    <s v="Denmark"/>
    <x v="6"/>
    <m/>
    <s v="Work travel"/>
    <m/>
    <m/>
    <m/>
    <m/>
    <m/>
    <m/>
    <m/>
    <m/>
    <m/>
    <m/>
    <m/>
    <m/>
    <m/>
    <m/>
    <m/>
    <m/>
    <m/>
    <n v="0"/>
    <n v="0"/>
    <s v=""/>
    <n v="0.6"/>
    <e v="#VALUE!"/>
    <x v="1"/>
    <e v="#VALUE!"/>
    <e v="#VALUE!"/>
    <e v="#VALUE!"/>
    <e v="#VALUE!"/>
    <e v="#VALUE!"/>
    <e v="#VALUE!"/>
    <n v="0"/>
    <n v="0"/>
    <n v="0"/>
  </r>
  <r>
    <s v="Branch Office"/>
    <m/>
    <s v="Denmark"/>
    <x v="7"/>
    <m/>
    <s v="🚗 Cars"/>
    <m/>
    <m/>
    <m/>
    <m/>
    <m/>
    <m/>
    <m/>
    <m/>
    <m/>
    <m/>
    <m/>
    <m/>
    <m/>
    <m/>
    <m/>
    <m/>
    <m/>
    <n v="0"/>
    <n v="0"/>
    <s v=""/>
    <n v="0.6"/>
    <e v="#VALUE!"/>
    <x v="1"/>
    <e v="#VALUE!"/>
    <e v="#VALUE!"/>
    <e v="#VALUE!"/>
    <e v="#VALUE!"/>
    <e v="#VALUE!"/>
    <e v="#VALUE!"/>
    <n v="0"/>
    <n v="0"/>
    <n v="0"/>
  </r>
  <r>
    <s v="Branch Office"/>
    <m/>
    <s v="Denmark"/>
    <x v="7"/>
    <m/>
    <s v="🚌 Buses"/>
    <m/>
    <m/>
    <m/>
    <m/>
    <m/>
    <m/>
    <m/>
    <m/>
    <m/>
    <m/>
    <m/>
    <m/>
    <m/>
    <m/>
    <m/>
    <m/>
    <m/>
    <n v="0"/>
    <n v="0"/>
    <s v=""/>
    <n v="0.6"/>
    <e v="#VALUE!"/>
    <x v="1"/>
    <e v="#VALUE!"/>
    <e v="#VALUE!"/>
    <e v="#VALUE!"/>
    <e v="#VALUE!"/>
    <e v="#VALUE!"/>
    <e v="#VALUE!"/>
    <n v="0"/>
    <n v="0"/>
    <n v="0"/>
  </r>
  <r>
    <s v="Branch Office"/>
    <m/>
    <s v="Denmark"/>
    <x v="7"/>
    <m/>
    <s v="🚊Trains"/>
    <m/>
    <m/>
    <m/>
    <m/>
    <m/>
    <m/>
    <m/>
    <m/>
    <m/>
    <m/>
    <m/>
    <m/>
    <m/>
    <m/>
    <m/>
    <m/>
    <m/>
    <n v="0"/>
    <n v="0"/>
    <s v=""/>
    <n v="0.5"/>
    <e v="#VALUE!"/>
    <x v="1"/>
    <e v="#VALUE!"/>
    <e v="#VALUE!"/>
    <e v="#VALUE!"/>
    <e v="#VALUE!"/>
    <e v="#VALUE!"/>
    <e v="#VALUE!"/>
    <n v="0"/>
    <n v="0"/>
    <n v="0"/>
  </r>
  <r>
    <s v="Branch Office"/>
    <m/>
    <s v="Denmark"/>
    <x v="7"/>
    <m/>
    <s v="🚀 Other"/>
    <m/>
    <m/>
    <m/>
    <m/>
    <m/>
    <m/>
    <m/>
    <m/>
    <m/>
    <m/>
    <m/>
    <m/>
    <m/>
    <m/>
    <m/>
    <m/>
    <m/>
    <n v="0"/>
    <n v="0"/>
    <s v=""/>
    <n v="0"/>
    <e v="#VALUE!"/>
    <x v="1"/>
    <e v="#VALUE!"/>
    <e v="#VALUE!"/>
    <e v="#VALUE!"/>
    <e v="#VALUE!"/>
    <e v="#VALUE!"/>
    <e v="#VALUE!"/>
    <n v="0"/>
    <n v="0"/>
    <n v="0"/>
  </r>
  <r>
    <s v="Branch Office"/>
    <m/>
    <s v="Denmark"/>
    <x v="8"/>
    <m/>
    <s v="🚕 Other"/>
    <m/>
    <m/>
    <m/>
    <m/>
    <m/>
    <m/>
    <m/>
    <m/>
    <m/>
    <m/>
    <m/>
    <m/>
    <m/>
    <m/>
    <m/>
    <m/>
    <m/>
    <n v="0"/>
    <n v="0"/>
    <s v=""/>
    <n v="0.8"/>
    <e v="#VALUE!"/>
    <x v="1"/>
    <e v="#VALUE!"/>
    <e v="#VALUE!"/>
    <e v="#VALUE!"/>
    <e v="#VALUE!"/>
    <e v="#VALUE!"/>
    <e v="#VALUE!"/>
    <n v="0"/>
    <n v="0"/>
    <n v="0"/>
  </r>
  <r>
    <s v="Branch Office"/>
    <m/>
    <s v="Denmark"/>
    <x v="9"/>
    <m/>
    <s v="🚛 Road"/>
    <m/>
    <m/>
    <m/>
    <m/>
    <m/>
    <m/>
    <m/>
    <m/>
    <m/>
    <m/>
    <m/>
    <m/>
    <m/>
    <m/>
    <m/>
    <m/>
    <m/>
    <n v="0"/>
    <n v="0"/>
    <s v=""/>
    <n v="0.5"/>
    <e v="#VALUE!"/>
    <x v="1"/>
    <e v="#VALUE!"/>
    <e v="#VALUE!"/>
    <e v="#VALUE!"/>
    <e v="#VALUE!"/>
    <e v="#VALUE!"/>
    <e v="#VALUE!"/>
    <n v="0"/>
    <n v="0"/>
    <n v="0"/>
  </r>
  <r>
    <s v="Branch Office"/>
    <m/>
    <s v="Denmark"/>
    <x v="10"/>
    <m/>
    <s v="🚢 Sea"/>
    <m/>
    <m/>
    <m/>
    <m/>
    <m/>
    <m/>
    <m/>
    <m/>
    <m/>
    <m/>
    <m/>
    <m/>
    <m/>
    <m/>
    <m/>
    <m/>
    <m/>
    <n v="0"/>
    <n v="0"/>
    <s v=""/>
    <n v="0.6"/>
    <e v="#VALUE!"/>
    <x v="1"/>
    <e v="#VALUE!"/>
    <e v="#VALUE!"/>
    <e v="#VALUE!"/>
    <e v="#VALUE!"/>
    <e v="#VALUE!"/>
    <e v="#VALUE!"/>
    <n v="0"/>
    <n v="0"/>
    <n v="0"/>
  </r>
  <r>
    <s v="Branch Office"/>
    <m/>
    <s v="Denmark"/>
    <x v="9"/>
    <m/>
    <s v="✈️ Air"/>
    <m/>
    <m/>
    <m/>
    <m/>
    <m/>
    <m/>
    <m/>
    <m/>
    <m/>
    <m/>
    <m/>
    <m/>
    <m/>
    <m/>
    <m/>
    <m/>
    <m/>
    <n v="0"/>
    <n v="0"/>
    <s v=""/>
    <n v="0.7"/>
    <e v="#VALUE!"/>
    <x v="1"/>
    <e v="#VALUE!"/>
    <e v="#VALUE!"/>
    <e v="#VALUE!"/>
    <e v="#VALUE!"/>
    <e v="#VALUE!"/>
    <e v="#VALUE!"/>
    <n v="0"/>
    <n v="0"/>
    <n v="0"/>
  </r>
  <r>
    <s v="Branch Office"/>
    <m/>
    <s v="Denmark"/>
    <x v="11"/>
    <m/>
    <s v="Bought"/>
    <m/>
    <m/>
    <m/>
    <m/>
    <m/>
    <m/>
    <m/>
    <m/>
    <m/>
    <m/>
    <m/>
    <m/>
    <m/>
    <m/>
    <m/>
    <m/>
    <m/>
    <n v="0"/>
    <n v="0"/>
    <s v=""/>
    <n v="0.2"/>
    <e v="#VALUE!"/>
    <x v="1"/>
    <e v="#VALUE!"/>
    <e v="#VALUE!"/>
    <e v="#VALUE!"/>
    <e v="#VALUE!"/>
    <e v="#VALUE!"/>
    <e v="#VALUE!"/>
    <n v="0"/>
    <n v="0"/>
    <n v="0"/>
  </r>
  <r>
    <s v="Branch Office"/>
    <m/>
    <s v="Denmark"/>
    <x v="11"/>
    <m/>
    <s v="Toilet paper "/>
    <m/>
    <m/>
    <m/>
    <m/>
    <m/>
    <m/>
    <m/>
    <m/>
    <m/>
    <m/>
    <m/>
    <m/>
    <m/>
    <m/>
    <m/>
    <m/>
    <m/>
    <n v="0"/>
    <n v="0"/>
    <s v=""/>
    <n v="0"/>
    <e v="#VALUE!"/>
    <x v="1"/>
    <e v="#VALUE!"/>
    <e v="#VALUE!"/>
    <e v="#VALUE!"/>
    <e v="#VALUE!"/>
    <e v="#VALUE!"/>
    <e v="#VALUE!"/>
    <n v="0"/>
    <n v="0"/>
    <n v="0"/>
  </r>
  <r>
    <s v="Branch Office"/>
    <m/>
    <s v="Denmark"/>
    <x v="11"/>
    <m/>
    <s v="Paper Towels"/>
    <m/>
    <m/>
    <m/>
    <m/>
    <m/>
    <m/>
    <m/>
    <m/>
    <m/>
    <m/>
    <m/>
    <m/>
    <m/>
    <m/>
    <m/>
    <m/>
    <m/>
    <n v="0"/>
    <n v="0"/>
    <s v=""/>
    <n v="0"/>
    <e v="#VALUE!"/>
    <x v="1"/>
    <e v="#VALUE!"/>
    <e v="#VALUE!"/>
    <e v="#VALUE!"/>
    <e v="#VALUE!"/>
    <e v="#VALUE!"/>
    <e v="#VALUE!"/>
    <n v="0"/>
    <n v="0"/>
    <n v="0"/>
  </r>
  <r>
    <s v="Branch Office"/>
    <m/>
    <s v="Denmark"/>
    <x v="11"/>
    <m/>
    <s v="Mailings"/>
    <m/>
    <m/>
    <m/>
    <m/>
    <m/>
    <m/>
    <m/>
    <m/>
    <m/>
    <m/>
    <m/>
    <m/>
    <m/>
    <m/>
    <m/>
    <m/>
    <m/>
    <n v="0"/>
    <n v="0"/>
    <s v=""/>
    <n v="0"/>
    <e v="#VALUE!"/>
    <x v="1"/>
    <e v="#VALUE!"/>
    <e v="#VALUE!"/>
    <e v="#VALUE!"/>
    <e v="#VALUE!"/>
    <e v="#VALUE!"/>
    <e v="#VALUE!"/>
    <n v="0"/>
    <n v="0"/>
    <n v="0"/>
  </r>
  <r>
    <s v="Branch Office"/>
    <m/>
    <s v="Denmark"/>
    <x v="12"/>
    <m/>
    <s v="Home Office"/>
    <m/>
    <m/>
    <m/>
    <m/>
    <m/>
    <m/>
    <m/>
    <m/>
    <m/>
    <m/>
    <m/>
    <m/>
    <m/>
    <m/>
    <m/>
    <m/>
    <n v="0"/>
    <m/>
    <n v="0"/>
    <s v=""/>
    <n v="0.1"/>
    <e v="#VALUE!"/>
    <x v="1"/>
    <e v="#VALUE!"/>
    <e v="#VALUE!"/>
    <e v="#VALUE!"/>
    <e v="#VALUE!"/>
    <e v="#VALUE!"/>
    <e v="#VALUE!"/>
    <n v="0"/>
    <n v="0"/>
    <n v="0"/>
  </r>
  <r>
    <s v="Branch Office"/>
    <m/>
    <s v="Denmark"/>
    <x v="13"/>
    <m/>
    <s v="Consulting "/>
    <m/>
    <m/>
    <m/>
    <m/>
    <m/>
    <m/>
    <m/>
    <m/>
    <m/>
    <m/>
    <m/>
    <m/>
    <m/>
    <m/>
    <m/>
    <m/>
    <m/>
    <n v="0"/>
    <n v="0"/>
    <s v=""/>
    <n v="0.8"/>
    <e v="#VALUE!"/>
    <x v="1"/>
    <e v="#VALUE!"/>
    <e v="#VALUE!"/>
    <e v="#VALUE!"/>
    <e v="#VALUE!"/>
    <e v="#VALUE!"/>
    <e v="#VALUE!"/>
    <n v="0"/>
    <n v="0"/>
    <n v="0"/>
  </r>
  <r>
    <s v="Branch Office"/>
    <m/>
    <s v="Denmark"/>
    <x v="13"/>
    <m/>
    <s v="Printing books"/>
    <m/>
    <m/>
    <m/>
    <m/>
    <m/>
    <m/>
    <m/>
    <m/>
    <m/>
    <m/>
    <m/>
    <m/>
    <m/>
    <m/>
    <m/>
    <m/>
    <m/>
    <n v="0"/>
    <n v="0"/>
    <s v=""/>
    <n v="0.8"/>
    <e v="#VALUE!"/>
    <x v="1"/>
    <e v="#VALUE!"/>
    <e v="#VALUE!"/>
    <e v="#VALUE!"/>
    <e v="#VALUE!"/>
    <e v="#VALUE!"/>
    <e v="#VALUE!"/>
    <n v="0"/>
    <n v="0"/>
    <n v="0"/>
  </r>
  <r>
    <s v="Branch Office"/>
    <m/>
    <s v="Denmark"/>
    <x v="13"/>
    <m/>
    <s v="Advertising"/>
    <m/>
    <m/>
    <m/>
    <m/>
    <m/>
    <m/>
    <m/>
    <m/>
    <m/>
    <m/>
    <m/>
    <m/>
    <m/>
    <m/>
    <m/>
    <m/>
    <m/>
    <n v="0"/>
    <n v="0"/>
    <s v=""/>
    <n v="0.8"/>
    <e v="#VALUE!"/>
    <x v="1"/>
    <e v="#VALUE!"/>
    <e v="#VALUE!"/>
    <e v="#VALUE!"/>
    <e v="#VALUE!"/>
    <e v="#VALUE!"/>
    <e v="#VALUE!"/>
    <n v="0"/>
    <n v="0"/>
    <n v="0"/>
  </r>
  <r>
    <s v="Branch Office"/>
    <m/>
    <s v="Denmark"/>
    <x v="13"/>
    <m/>
    <s v="Equipment "/>
    <m/>
    <m/>
    <m/>
    <m/>
    <m/>
    <m/>
    <m/>
    <m/>
    <m/>
    <m/>
    <m/>
    <m/>
    <m/>
    <m/>
    <m/>
    <m/>
    <m/>
    <n v="0"/>
    <n v="0"/>
    <s v=""/>
    <n v="0.8"/>
    <e v="#VALUE!"/>
    <x v="1"/>
    <e v="#VALUE!"/>
    <e v="#VALUE!"/>
    <e v="#VALUE!"/>
    <e v="#VALUE!"/>
    <e v="#VALUE!"/>
    <e v="#VALUE!"/>
    <n v="0"/>
    <n v="0"/>
    <n v="0"/>
  </r>
  <r>
    <s v="Branch Office"/>
    <m/>
    <s v="Denmark"/>
    <x v="14"/>
    <m/>
    <s v="Insurance"/>
    <m/>
    <m/>
    <m/>
    <m/>
    <m/>
    <m/>
    <m/>
    <m/>
    <m/>
    <m/>
    <m/>
    <m/>
    <m/>
    <m/>
    <m/>
    <m/>
    <m/>
    <n v="0"/>
    <n v="0"/>
    <s v=""/>
    <n v="0.8"/>
    <e v="#VALUE!"/>
    <x v="1"/>
    <e v="#VALUE!"/>
    <e v="#VALUE!"/>
    <e v="#VALUE!"/>
    <e v="#VALUE!"/>
    <e v="#VALUE!"/>
    <e v="#VALUE!"/>
    <n v="0"/>
    <n v="0"/>
    <n v="0"/>
  </r>
  <r>
    <s v="Branch Office"/>
    <m/>
    <s v="Denmark"/>
    <x v="14"/>
    <m/>
    <s v="Financial transactions"/>
    <m/>
    <m/>
    <m/>
    <m/>
    <m/>
    <m/>
    <m/>
    <m/>
    <m/>
    <m/>
    <m/>
    <m/>
    <m/>
    <m/>
    <m/>
    <m/>
    <m/>
    <n v="0"/>
    <n v="0"/>
    <s v=""/>
    <n v="0.8"/>
    <e v="#VALUE!"/>
    <x v="1"/>
    <e v="#VALUE!"/>
    <e v="#VALUE!"/>
    <e v="#VALUE!"/>
    <e v="#VALUE!"/>
    <e v="#VALUE!"/>
    <e v="#VALUE!"/>
    <n v="0"/>
    <n v="0"/>
    <n v="0"/>
  </r>
  <r>
    <s v="Branch Office"/>
    <m/>
    <s v="Denmark"/>
    <x v="15"/>
    <m/>
    <s v="Accomodation and Cattering"/>
    <m/>
    <m/>
    <m/>
    <m/>
    <m/>
    <m/>
    <m/>
    <m/>
    <m/>
    <m/>
    <m/>
    <m/>
    <m/>
    <m/>
    <m/>
    <m/>
    <m/>
    <n v="0"/>
    <n v="0"/>
    <s v=""/>
    <n v="0.8"/>
    <e v="#VALUE!"/>
    <x v="1"/>
    <e v="#VALUE!"/>
    <e v="#VALUE!"/>
    <e v="#VALUE!"/>
    <e v="#VALUE!"/>
    <e v="#VALUE!"/>
    <e v="#VALUE!"/>
    <n v="0"/>
    <n v="0"/>
    <n v="0"/>
  </r>
  <r>
    <s v="Branch Office"/>
    <m/>
    <s v="Denmark"/>
    <x v="15"/>
    <m/>
    <s v="Small Office Supplies"/>
    <m/>
    <m/>
    <m/>
    <m/>
    <m/>
    <m/>
    <m/>
    <m/>
    <m/>
    <m/>
    <m/>
    <m/>
    <m/>
    <m/>
    <m/>
    <m/>
    <m/>
    <n v="0"/>
    <n v="0"/>
    <s v=""/>
    <n v="0.5"/>
    <e v="#VALUE!"/>
    <x v="1"/>
    <e v="#VALUE!"/>
    <e v="#VALUE!"/>
    <e v="#VALUE!"/>
    <e v="#VALUE!"/>
    <e v="#VALUE!"/>
    <e v="#VALUE!"/>
    <n v="0"/>
    <n v="0"/>
    <n v="0"/>
  </r>
  <r>
    <s v="Branch Office"/>
    <m/>
    <s v="Denmark"/>
    <x v="15"/>
    <m/>
    <s v="To be defined"/>
    <m/>
    <m/>
    <m/>
    <m/>
    <m/>
    <m/>
    <m/>
    <m/>
    <m/>
    <m/>
    <m/>
    <m/>
    <m/>
    <m/>
    <m/>
    <m/>
    <m/>
    <n v="0"/>
    <n v="0"/>
    <s v=""/>
    <n v="0"/>
    <e v="#VALUE!"/>
    <x v="1"/>
    <e v="#VALUE!"/>
    <e v="#VALUE!"/>
    <e v="#VALUE!"/>
    <e v="#VALUE!"/>
    <e v="#VALUE!"/>
    <e v="#VALUE!"/>
    <n v="0"/>
    <n v="0"/>
    <n v="0"/>
  </r>
  <r>
    <s v="Branch Office"/>
    <m/>
    <s v="Denmark"/>
    <x v="15"/>
    <m/>
    <s v="To be defined"/>
    <m/>
    <m/>
    <m/>
    <m/>
    <m/>
    <m/>
    <m/>
    <m/>
    <m/>
    <m/>
    <m/>
    <m/>
    <m/>
    <m/>
    <m/>
    <m/>
    <m/>
    <n v="0"/>
    <n v="0"/>
    <s v=""/>
    <n v="0"/>
    <e v="#VALUE!"/>
    <x v="1"/>
    <e v="#VALUE!"/>
    <e v="#VALUE!"/>
    <e v="#VALUE!"/>
    <e v="#VALUE!"/>
    <e v="#VALUE!"/>
    <e v="#VALUE!"/>
    <n v="0"/>
    <n v="0"/>
    <n v="0"/>
  </r>
  <r>
    <s v="Branch Office"/>
    <m/>
    <s v="Denmark"/>
    <x v="15"/>
    <m/>
    <s v="To be defined"/>
    <m/>
    <m/>
    <m/>
    <m/>
    <m/>
    <m/>
    <m/>
    <m/>
    <m/>
    <m/>
    <m/>
    <m/>
    <m/>
    <m/>
    <m/>
    <m/>
    <m/>
    <n v="0"/>
    <n v="0"/>
    <s v=""/>
    <n v="0"/>
    <e v="#VALUE!"/>
    <x v="1"/>
    <e v="#VALUE!"/>
    <e v="#VALUE!"/>
    <e v="#VALUE!"/>
    <e v="#VALUE!"/>
    <e v="#VALUE!"/>
    <e v="#VALUE!"/>
    <n v="0"/>
    <n v="0"/>
    <n v="0"/>
  </r>
  <r>
    <s v="Branch Office"/>
    <m/>
    <s v="Denmark"/>
    <x v="15"/>
    <m/>
    <s v="To be defined"/>
    <m/>
    <m/>
    <m/>
    <m/>
    <m/>
    <m/>
    <m/>
    <m/>
    <m/>
    <m/>
    <m/>
    <m/>
    <m/>
    <m/>
    <m/>
    <m/>
    <m/>
    <n v="0"/>
    <n v="0"/>
    <s v=""/>
    <n v="0"/>
    <e v="#VALUE!"/>
    <x v="1"/>
    <e v="#VALUE!"/>
    <e v="#VALUE!"/>
    <e v="#VALUE!"/>
    <e v="#VALUE!"/>
    <e v="#VALUE!"/>
    <e v="#VALUE!"/>
    <n v="0"/>
    <n v="0"/>
    <n v="0"/>
  </r>
  <r>
    <s v="Branch Office"/>
    <m/>
    <s v="Denmark"/>
    <x v="16"/>
    <m/>
    <s v="Non Hazardous Waste"/>
    <m/>
    <m/>
    <m/>
    <m/>
    <m/>
    <m/>
    <m/>
    <m/>
    <m/>
    <m/>
    <m/>
    <m/>
    <m/>
    <m/>
    <m/>
    <m/>
    <m/>
    <n v="0"/>
    <n v="0"/>
    <s v=""/>
    <n v="0.5"/>
    <e v="#VALUE!"/>
    <x v="1"/>
    <e v="#VALUE!"/>
    <e v="#VALUE!"/>
    <e v="#VALUE!"/>
    <e v="#VALUE!"/>
    <e v="#VALUE!"/>
    <e v="#VALUE!"/>
    <n v="0"/>
    <n v="0"/>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9">
  <r>
    <s v="Branch Office"/>
    <m/>
    <s v="Denmark"/>
    <x v="0"/>
    <n v="0"/>
    <x v="0"/>
    <m/>
    <m/>
    <m/>
    <m/>
    <m/>
    <m/>
    <m/>
    <m/>
    <m/>
    <m/>
    <m/>
    <m/>
    <m/>
    <m/>
    <m/>
    <n v="0"/>
    <m/>
    <n v="0"/>
    <n v="0"/>
    <s v="25%"/>
    <n v="0.1"/>
    <n v="0.26925824035672524"/>
    <n v="0"/>
    <n v="0"/>
    <n v="0"/>
    <n v="0"/>
    <n v="0"/>
    <n v="0"/>
    <n v="0"/>
    <n v="0"/>
  </r>
  <r>
    <s v="Branch Office"/>
    <m/>
    <s v="Denmark"/>
    <x v="0"/>
    <n v="0"/>
    <x v="1"/>
    <m/>
    <m/>
    <m/>
    <m/>
    <m/>
    <m/>
    <m/>
    <m/>
    <m/>
    <m/>
    <m/>
    <m/>
    <m/>
    <m/>
    <m/>
    <n v="0"/>
    <m/>
    <n v="0"/>
    <n v="0"/>
    <s v=""/>
    <n v="0.05"/>
    <e v="#VALUE!"/>
    <e v="#VALUE!"/>
    <e v="#VALUE!"/>
    <e v="#VALUE!"/>
    <e v="#VALUE!"/>
    <e v="#VALUE!"/>
    <e v="#VALUE!"/>
    <e v="#VALUE!"/>
    <n v="0"/>
  </r>
  <r>
    <s v="Branch Office"/>
    <m/>
    <s v="Denmark"/>
    <x v="1"/>
    <n v="0"/>
    <x v="2"/>
    <m/>
    <m/>
    <m/>
    <m/>
    <m/>
    <m/>
    <m/>
    <m/>
    <m/>
    <m/>
    <m/>
    <m/>
    <m/>
    <m/>
    <m/>
    <n v="0"/>
    <m/>
    <n v="0"/>
    <n v="0"/>
    <s v=""/>
    <n v="0.1"/>
    <e v="#VALUE!"/>
    <e v="#VALUE!"/>
    <e v="#VALUE!"/>
    <e v="#VALUE!"/>
    <e v="#VALUE!"/>
    <e v="#VALUE!"/>
    <e v="#VALUE!"/>
    <e v="#VALUE!"/>
    <n v="0"/>
  </r>
  <r>
    <s v="Branch Office"/>
    <m/>
    <s v="Denmark"/>
    <x v="1"/>
    <n v="0"/>
    <x v="3"/>
    <m/>
    <m/>
    <m/>
    <m/>
    <m/>
    <m/>
    <m/>
    <m/>
    <m/>
    <m/>
    <m/>
    <m/>
    <m/>
    <m/>
    <m/>
    <n v="0"/>
    <m/>
    <n v="0"/>
    <n v="0"/>
    <s v=""/>
    <n v="0.05"/>
    <e v="#VALUE!"/>
    <e v="#VALUE!"/>
    <e v="#VALUE!"/>
    <e v="#VALUE!"/>
    <e v="#VALUE!"/>
    <e v="#VALUE!"/>
    <e v="#VALUE!"/>
    <e v="#VALUE!"/>
    <n v="0"/>
  </r>
  <r>
    <s v="Branch Office"/>
    <m/>
    <s v="Denmark"/>
    <x v="2"/>
    <n v="0"/>
    <x v="4"/>
    <m/>
    <m/>
    <m/>
    <m/>
    <m/>
    <m/>
    <m/>
    <m/>
    <m/>
    <m/>
    <m/>
    <m/>
    <m/>
    <m/>
    <m/>
    <n v="0"/>
    <m/>
    <m/>
    <n v="0"/>
    <s v=""/>
    <n v="0.05"/>
    <e v="#VALUE!"/>
    <e v="#VALUE!"/>
    <e v="#VALUE!"/>
    <e v="#VALUE!"/>
    <e v="#VALUE!"/>
    <e v="#VALUE!"/>
    <e v="#VALUE!"/>
    <e v="#VALUE!"/>
    <n v="0"/>
  </r>
  <r>
    <s v="Branch Office"/>
    <m/>
    <s v="Denmark"/>
    <x v="2"/>
    <n v="0"/>
    <x v="5"/>
    <m/>
    <m/>
    <m/>
    <m/>
    <m/>
    <m/>
    <m/>
    <m/>
    <m/>
    <m/>
    <m/>
    <m/>
    <m/>
    <m/>
    <m/>
    <n v="0"/>
    <m/>
    <m/>
    <n v="0"/>
    <s v=""/>
    <n v="0.05"/>
    <e v="#VALUE!"/>
    <e v="#VALUE!"/>
    <e v="#VALUE!"/>
    <e v="#VALUE!"/>
    <e v="#VALUE!"/>
    <e v="#VALUE!"/>
    <e v="#VALUE!"/>
    <e v="#VALUE!"/>
    <n v="0"/>
  </r>
  <r>
    <s v="Branch Office"/>
    <m/>
    <s v="Denmark"/>
    <x v="3"/>
    <n v="0"/>
    <x v="6"/>
    <m/>
    <m/>
    <m/>
    <m/>
    <m/>
    <m/>
    <m/>
    <m/>
    <m/>
    <m/>
    <m/>
    <m/>
    <m/>
    <m/>
    <m/>
    <m/>
    <n v="0"/>
    <m/>
    <n v="0"/>
    <s v=""/>
    <n v="0.1"/>
    <e v="#VALUE!"/>
    <e v="#VALUE!"/>
    <e v="#VALUE!"/>
    <e v="#VALUE!"/>
    <e v="#VALUE!"/>
    <e v="#VALUE!"/>
    <e v="#VALUE!"/>
    <e v="#VALUE!"/>
    <n v="0"/>
  </r>
  <r>
    <s v="Branch Office"/>
    <m/>
    <s v="Denmark"/>
    <x v="3"/>
    <n v="0"/>
    <x v="7"/>
    <m/>
    <m/>
    <m/>
    <m/>
    <m/>
    <m/>
    <m/>
    <m/>
    <m/>
    <m/>
    <m/>
    <m/>
    <m/>
    <m/>
    <m/>
    <m/>
    <n v="0"/>
    <m/>
    <n v="0"/>
    <s v=""/>
    <n v="0"/>
    <e v="#VALUE!"/>
    <e v="#VALUE!"/>
    <e v="#VALUE!"/>
    <e v="#VALUE!"/>
    <e v="#VALUE!"/>
    <e v="#VALUE!"/>
    <e v="#VALUE!"/>
    <e v="#VALUE!"/>
    <n v="0"/>
  </r>
  <r>
    <s v="Branch Office"/>
    <m/>
    <s v="Denmark"/>
    <x v="4"/>
    <m/>
    <x v="8"/>
    <m/>
    <m/>
    <m/>
    <m/>
    <m/>
    <m/>
    <m/>
    <m/>
    <m/>
    <m/>
    <m/>
    <m/>
    <m/>
    <m/>
    <m/>
    <m/>
    <m/>
    <n v="0"/>
    <n v="0"/>
    <s v=""/>
    <n v="0.7"/>
    <e v="#VALUE!"/>
    <e v="#VALUE!"/>
    <e v="#VALUE!"/>
    <e v="#VALUE!"/>
    <e v="#VALUE!"/>
    <e v="#VALUE!"/>
    <e v="#VALUE!"/>
    <e v="#VALUE!"/>
    <n v="0"/>
  </r>
  <r>
    <s v="Branch Office"/>
    <m/>
    <s v="Denmark"/>
    <x v="4"/>
    <m/>
    <x v="9"/>
    <m/>
    <m/>
    <m/>
    <m/>
    <m/>
    <m/>
    <m/>
    <m/>
    <m/>
    <m/>
    <m/>
    <m/>
    <m/>
    <m/>
    <m/>
    <m/>
    <m/>
    <n v="0"/>
    <n v="0"/>
    <s v=""/>
    <n v="0.7"/>
    <e v="#VALUE!"/>
    <e v="#VALUE!"/>
    <e v="#VALUE!"/>
    <e v="#VALUE!"/>
    <e v="#VALUE!"/>
    <e v="#VALUE!"/>
    <e v="#VALUE!"/>
    <e v="#VALUE!"/>
    <n v="0"/>
  </r>
  <r>
    <s v="Branch Office"/>
    <m/>
    <s v="Denmark"/>
    <x v="4"/>
    <m/>
    <x v="10"/>
    <m/>
    <m/>
    <m/>
    <m/>
    <m/>
    <m/>
    <m/>
    <m/>
    <m/>
    <m/>
    <m/>
    <m/>
    <m/>
    <m/>
    <m/>
    <m/>
    <m/>
    <n v="0"/>
    <n v="0"/>
    <s v=""/>
    <n v="0.7"/>
    <e v="#VALUE!"/>
    <e v="#VALUE!"/>
    <e v="#VALUE!"/>
    <e v="#VALUE!"/>
    <e v="#VALUE!"/>
    <e v="#VALUE!"/>
    <e v="#VALUE!"/>
    <e v="#VALUE!"/>
    <n v="0"/>
  </r>
  <r>
    <s v="Branch Office"/>
    <m/>
    <s v="Denmark"/>
    <x v="5"/>
    <m/>
    <x v="11"/>
    <m/>
    <m/>
    <m/>
    <m/>
    <m/>
    <m/>
    <m/>
    <m/>
    <m/>
    <m/>
    <m/>
    <m/>
    <m/>
    <m/>
    <m/>
    <m/>
    <m/>
    <n v="0"/>
    <n v="0"/>
    <s v=""/>
    <n v="0.5"/>
    <e v="#VALUE!"/>
    <e v="#VALUE!"/>
    <e v="#VALUE!"/>
    <e v="#VALUE!"/>
    <e v="#VALUE!"/>
    <e v="#VALUE!"/>
    <e v="#VALUE!"/>
    <e v="#VALUE!"/>
    <n v="0"/>
  </r>
  <r>
    <s v="Branch Office"/>
    <m/>
    <s v="Denmark"/>
    <x v="6"/>
    <m/>
    <x v="11"/>
    <m/>
    <m/>
    <m/>
    <m/>
    <m/>
    <m/>
    <m/>
    <m/>
    <m/>
    <m/>
    <m/>
    <m/>
    <m/>
    <m/>
    <m/>
    <m/>
    <m/>
    <n v="0"/>
    <n v="0"/>
    <s v=""/>
    <n v="0.6"/>
    <e v="#VALUE!"/>
    <e v="#VALUE!"/>
    <e v="#VALUE!"/>
    <e v="#VALUE!"/>
    <e v="#VALUE!"/>
    <e v="#VALUE!"/>
    <e v="#VALUE!"/>
    <e v="#VALUE!"/>
    <n v="0"/>
  </r>
  <r>
    <s v="Branch Office"/>
    <m/>
    <s v="Denmark"/>
    <x v="7"/>
    <m/>
    <x v="12"/>
    <m/>
    <m/>
    <m/>
    <m/>
    <m/>
    <m/>
    <m/>
    <m/>
    <m/>
    <m/>
    <m/>
    <m/>
    <m/>
    <m/>
    <m/>
    <m/>
    <m/>
    <n v="0"/>
    <n v="0"/>
    <s v=""/>
    <n v="0.6"/>
    <e v="#VALUE!"/>
    <e v="#VALUE!"/>
    <e v="#VALUE!"/>
    <e v="#VALUE!"/>
    <e v="#VALUE!"/>
    <e v="#VALUE!"/>
    <e v="#VALUE!"/>
    <e v="#VALUE!"/>
    <n v="0"/>
  </r>
  <r>
    <s v="Branch Office"/>
    <m/>
    <s v="Denmark"/>
    <x v="7"/>
    <m/>
    <x v="13"/>
    <m/>
    <m/>
    <m/>
    <m/>
    <m/>
    <m/>
    <m/>
    <m/>
    <m/>
    <m/>
    <m/>
    <m/>
    <m/>
    <m/>
    <m/>
    <m/>
    <m/>
    <n v="0"/>
    <n v="0"/>
    <s v=""/>
    <n v="0.6"/>
    <e v="#VALUE!"/>
    <e v="#VALUE!"/>
    <e v="#VALUE!"/>
    <e v="#VALUE!"/>
    <e v="#VALUE!"/>
    <e v="#VALUE!"/>
    <e v="#VALUE!"/>
    <e v="#VALUE!"/>
    <n v="0"/>
  </r>
  <r>
    <s v="Branch Office"/>
    <m/>
    <s v="Denmark"/>
    <x v="7"/>
    <m/>
    <x v="14"/>
    <m/>
    <m/>
    <m/>
    <m/>
    <m/>
    <m/>
    <m/>
    <m/>
    <m/>
    <m/>
    <m/>
    <m/>
    <m/>
    <m/>
    <m/>
    <m/>
    <m/>
    <n v="0"/>
    <n v="0"/>
    <s v=""/>
    <n v="0.5"/>
    <e v="#VALUE!"/>
    <e v="#VALUE!"/>
    <e v="#VALUE!"/>
    <e v="#VALUE!"/>
    <e v="#VALUE!"/>
    <e v="#VALUE!"/>
    <e v="#VALUE!"/>
    <e v="#VALUE!"/>
    <n v="0"/>
  </r>
  <r>
    <s v="Branch Office"/>
    <m/>
    <s v="Denmark"/>
    <x v="7"/>
    <m/>
    <x v="15"/>
    <m/>
    <m/>
    <m/>
    <m/>
    <m/>
    <m/>
    <m/>
    <m/>
    <m/>
    <m/>
    <m/>
    <m/>
    <m/>
    <m/>
    <m/>
    <m/>
    <m/>
    <n v="0"/>
    <n v="0"/>
    <s v=""/>
    <n v="0"/>
    <e v="#VALUE!"/>
    <e v="#VALUE!"/>
    <e v="#VALUE!"/>
    <e v="#VALUE!"/>
    <e v="#VALUE!"/>
    <e v="#VALUE!"/>
    <e v="#VALUE!"/>
    <e v="#VALUE!"/>
    <n v="0"/>
  </r>
  <r>
    <s v="Branch Office"/>
    <m/>
    <s v="Denmark"/>
    <x v="8"/>
    <m/>
    <x v="16"/>
    <m/>
    <m/>
    <m/>
    <m/>
    <m/>
    <m/>
    <m/>
    <m/>
    <m/>
    <m/>
    <m/>
    <m/>
    <m/>
    <m/>
    <m/>
    <m/>
    <m/>
    <n v="0"/>
    <n v="0"/>
    <s v=""/>
    <n v="0.8"/>
    <e v="#VALUE!"/>
    <e v="#VALUE!"/>
    <e v="#VALUE!"/>
    <e v="#VALUE!"/>
    <e v="#VALUE!"/>
    <e v="#VALUE!"/>
    <e v="#VALUE!"/>
    <e v="#VALUE!"/>
    <n v="0"/>
  </r>
  <r>
    <s v="Branch Office"/>
    <m/>
    <s v="Denmark"/>
    <x v="9"/>
    <m/>
    <x v="17"/>
    <m/>
    <m/>
    <m/>
    <m/>
    <m/>
    <m/>
    <m/>
    <m/>
    <m/>
    <m/>
    <m/>
    <m/>
    <m/>
    <m/>
    <m/>
    <m/>
    <m/>
    <n v="0"/>
    <n v="0"/>
    <s v=""/>
    <n v="0.5"/>
    <e v="#VALUE!"/>
    <e v="#VALUE!"/>
    <e v="#VALUE!"/>
    <e v="#VALUE!"/>
    <e v="#VALUE!"/>
    <e v="#VALUE!"/>
    <e v="#VALUE!"/>
    <e v="#VALUE!"/>
    <n v="0"/>
  </r>
  <r>
    <s v="Branch Office"/>
    <m/>
    <s v="Denmark"/>
    <x v="10"/>
    <m/>
    <x v="18"/>
    <m/>
    <m/>
    <m/>
    <m/>
    <m/>
    <m/>
    <m/>
    <m/>
    <m/>
    <m/>
    <m/>
    <m/>
    <m/>
    <m/>
    <m/>
    <m/>
    <m/>
    <n v="0"/>
    <n v="0"/>
    <s v=""/>
    <n v="0.6"/>
    <e v="#VALUE!"/>
    <e v="#VALUE!"/>
    <e v="#VALUE!"/>
    <e v="#VALUE!"/>
    <e v="#VALUE!"/>
    <e v="#VALUE!"/>
    <e v="#VALUE!"/>
    <e v="#VALUE!"/>
    <n v="0"/>
  </r>
  <r>
    <s v="Branch Office"/>
    <m/>
    <s v="Denmark"/>
    <x v="9"/>
    <m/>
    <x v="19"/>
    <m/>
    <m/>
    <m/>
    <m/>
    <m/>
    <m/>
    <m/>
    <m/>
    <m/>
    <m/>
    <m/>
    <m/>
    <m/>
    <m/>
    <m/>
    <m/>
    <m/>
    <n v="0"/>
    <n v="0"/>
    <s v=""/>
    <n v="0.7"/>
    <e v="#VALUE!"/>
    <e v="#VALUE!"/>
    <e v="#VALUE!"/>
    <e v="#VALUE!"/>
    <e v="#VALUE!"/>
    <e v="#VALUE!"/>
    <e v="#VALUE!"/>
    <e v="#VALUE!"/>
    <n v="0"/>
  </r>
  <r>
    <s v="Branch Office"/>
    <m/>
    <s v="Denmark"/>
    <x v="11"/>
    <m/>
    <x v="20"/>
    <m/>
    <m/>
    <m/>
    <m/>
    <m/>
    <m/>
    <m/>
    <m/>
    <m/>
    <m/>
    <m/>
    <m/>
    <m/>
    <m/>
    <m/>
    <m/>
    <m/>
    <n v="0"/>
    <n v="0"/>
    <s v=""/>
    <n v="0.2"/>
    <e v="#VALUE!"/>
    <e v="#VALUE!"/>
    <e v="#VALUE!"/>
    <e v="#VALUE!"/>
    <e v="#VALUE!"/>
    <e v="#VALUE!"/>
    <e v="#VALUE!"/>
    <e v="#VALUE!"/>
    <n v="0"/>
  </r>
  <r>
    <s v="Branch Office"/>
    <m/>
    <s v="Denmark"/>
    <x v="11"/>
    <m/>
    <x v="21"/>
    <m/>
    <m/>
    <m/>
    <m/>
    <m/>
    <m/>
    <m/>
    <m/>
    <m/>
    <m/>
    <m/>
    <m/>
    <m/>
    <m/>
    <m/>
    <m/>
    <m/>
    <n v="0"/>
    <n v="0"/>
    <s v=""/>
    <n v="0"/>
    <e v="#VALUE!"/>
    <e v="#VALUE!"/>
    <e v="#VALUE!"/>
    <e v="#VALUE!"/>
    <e v="#VALUE!"/>
    <e v="#VALUE!"/>
    <e v="#VALUE!"/>
    <e v="#VALUE!"/>
    <n v="0"/>
  </r>
  <r>
    <s v="Branch Office"/>
    <m/>
    <s v="Denmark"/>
    <x v="11"/>
    <m/>
    <x v="22"/>
    <m/>
    <m/>
    <m/>
    <m/>
    <m/>
    <m/>
    <m/>
    <m/>
    <m/>
    <m/>
    <m/>
    <m/>
    <m/>
    <m/>
    <m/>
    <m/>
    <m/>
    <n v="0"/>
    <n v="0"/>
    <s v=""/>
    <n v="0"/>
    <e v="#VALUE!"/>
    <e v="#VALUE!"/>
    <e v="#VALUE!"/>
    <e v="#VALUE!"/>
    <e v="#VALUE!"/>
    <e v="#VALUE!"/>
    <e v="#VALUE!"/>
    <e v="#VALUE!"/>
    <n v="0"/>
  </r>
  <r>
    <s v="Branch Office"/>
    <m/>
    <s v="Denmark"/>
    <x v="11"/>
    <m/>
    <x v="23"/>
    <m/>
    <m/>
    <m/>
    <m/>
    <m/>
    <m/>
    <m/>
    <m/>
    <m/>
    <m/>
    <m/>
    <m/>
    <m/>
    <m/>
    <m/>
    <m/>
    <m/>
    <n v="0"/>
    <n v="0"/>
    <s v=""/>
    <n v="0"/>
    <e v="#VALUE!"/>
    <e v="#VALUE!"/>
    <e v="#VALUE!"/>
    <e v="#VALUE!"/>
    <e v="#VALUE!"/>
    <e v="#VALUE!"/>
    <e v="#VALUE!"/>
    <e v="#VALUE!"/>
    <n v="0"/>
  </r>
  <r>
    <s v="Branch Office"/>
    <m/>
    <s v="Denmark"/>
    <x v="12"/>
    <m/>
    <x v="24"/>
    <m/>
    <m/>
    <m/>
    <m/>
    <m/>
    <m/>
    <m/>
    <m/>
    <m/>
    <m/>
    <m/>
    <m/>
    <m/>
    <m/>
    <m/>
    <m/>
    <n v="0"/>
    <m/>
    <n v="0"/>
    <s v=""/>
    <n v="0.1"/>
    <e v="#VALUE!"/>
    <e v="#VALUE!"/>
    <e v="#VALUE!"/>
    <e v="#VALUE!"/>
    <e v="#VALUE!"/>
    <e v="#VALUE!"/>
    <e v="#VALUE!"/>
    <e v="#VALUE!"/>
    <n v="0"/>
  </r>
  <r>
    <s v="Branch Office"/>
    <m/>
    <s v="Denmark"/>
    <x v="13"/>
    <m/>
    <x v="25"/>
    <m/>
    <m/>
    <m/>
    <m/>
    <m/>
    <m/>
    <m/>
    <m/>
    <m/>
    <m/>
    <m/>
    <m/>
    <m/>
    <m/>
    <m/>
    <m/>
    <m/>
    <n v="0"/>
    <n v="0"/>
    <s v=""/>
    <n v="0.8"/>
    <e v="#VALUE!"/>
    <e v="#VALUE!"/>
    <e v="#VALUE!"/>
    <e v="#VALUE!"/>
    <e v="#VALUE!"/>
    <e v="#VALUE!"/>
    <e v="#VALUE!"/>
    <e v="#VALUE!"/>
    <n v="0"/>
  </r>
  <r>
    <s v="Branch Office"/>
    <m/>
    <s v="Denmark"/>
    <x v="13"/>
    <m/>
    <x v="26"/>
    <m/>
    <m/>
    <m/>
    <m/>
    <m/>
    <m/>
    <m/>
    <m/>
    <m/>
    <m/>
    <m/>
    <m/>
    <m/>
    <m/>
    <m/>
    <m/>
    <m/>
    <n v="0"/>
    <n v="0"/>
    <s v=""/>
    <n v="0.8"/>
    <e v="#VALUE!"/>
    <e v="#VALUE!"/>
    <e v="#VALUE!"/>
    <e v="#VALUE!"/>
    <e v="#VALUE!"/>
    <e v="#VALUE!"/>
    <e v="#VALUE!"/>
    <e v="#VALUE!"/>
    <n v="0"/>
  </r>
  <r>
    <s v="Branch Office"/>
    <m/>
    <s v="Denmark"/>
    <x v="13"/>
    <m/>
    <x v="27"/>
    <m/>
    <m/>
    <m/>
    <m/>
    <m/>
    <m/>
    <m/>
    <m/>
    <m/>
    <m/>
    <m/>
    <m/>
    <m/>
    <m/>
    <m/>
    <m/>
    <m/>
    <n v="0"/>
    <n v="0"/>
    <s v=""/>
    <n v="0.8"/>
    <e v="#VALUE!"/>
    <e v="#VALUE!"/>
    <e v="#VALUE!"/>
    <e v="#VALUE!"/>
    <e v="#VALUE!"/>
    <e v="#VALUE!"/>
    <e v="#VALUE!"/>
    <e v="#VALUE!"/>
    <n v="0"/>
  </r>
  <r>
    <s v="Branch Office"/>
    <m/>
    <s v="Denmark"/>
    <x v="13"/>
    <m/>
    <x v="28"/>
    <m/>
    <m/>
    <m/>
    <m/>
    <m/>
    <m/>
    <m/>
    <m/>
    <m/>
    <m/>
    <m/>
    <m/>
    <m/>
    <m/>
    <m/>
    <m/>
    <m/>
    <n v="0"/>
    <n v="0"/>
    <s v=""/>
    <n v="0.8"/>
    <e v="#VALUE!"/>
    <e v="#VALUE!"/>
    <e v="#VALUE!"/>
    <e v="#VALUE!"/>
    <e v="#VALUE!"/>
    <e v="#VALUE!"/>
    <e v="#VALUE!"/>
    <e v="#VALUE!"/>
    <n v="0"/>
  </r>
  <r>
    <s v="Branch Office"/>
    <m/>
    <s v="Denmark"/>
    <x v="14"/>
    <m/>
    <x v="29"/>
    <m/>
    <m/>
    <m/>
    <m/>
    <m/>
    <m/>
    <m/>
    <m/>
    <m/>
    <m/>
    <m/>
    <m/>
    <m/>
    <m/>
    <m/>
    <m/>
    <m/>
    <n v="0"/>
    <n v="0"/>
    <s v=""/>
    <n v="0.8"/>
    <e v="#VALUE!"/>
    <e v="#VALUE!"/>
    <e v="#VALUE!"/>
    <e v="#VALUE!"/>
    <e v="#VALUE!"/>
    <e v="#VALUE!"/>
    <e v="#VALUE!"/>
    <e v="#VALUE!"/>
    <n v="0"/>
  </r>
  <r>
    <s v="Branch Office"/>
    <m/>
    <s v="Denmark"/>
    <x v="14"/>
    <m/>
    <x v="30"/>
    <m/>
    <m/>
    <m/>
    <m/>
    <m/>
    <m/>
    <m/>
    <m/>
    <m/>
    <m/>
    <m/>
    <m/>
    <m/>
    <m/>
    <m/>
    <m/>
    <m/>
    <n v="0"/>
    <n v="0"/>
    <s v=""/>
    <n v="0.8"/>
    <e v="#VALUE!"/>
    <e v="#VALUE!"/>
    <e v="#VALUE!"/>
    <e v="#VALUE!"/>
    <e v="#VALUE!"/>
    <e v="#VALUE!"/>
    <e v="#VALUE!"/>
    <e v="#VALUE!"/>
    <n v="0"/>
  </r>
  <r>
    <s v="Branch Office"/>
    <m/>
    <s v="Denmark"/>
    <x v="15"/>
    <m/>
    <x v="31"/>
    <m/>
    <m/>
    <m/>
    <m/>
    <m/>
    <m/>
    <m/>
    <m/>
    <m/>
    <m/>
    <m/>
    <m/>
    <m/>
    <m/>
    <m/>
    <m/>
    <m/>
    <n v="0"/>
    <n v="0"/>
    <s v=""/>
    <n v="0.8"/>
    <e v="#VALUE!"/>
    <e v="#VALUE!"/>
    <e v="#VALUE!"/>
    <e v="#VALUE!"/>
    <e v="#VALUE!"/>
    <e v="#VALUE!"/>
    <e v="#VALUE!"/>
    <e v="#VALUE!"/>
    <n v="0"/>
  </r>
  <r>
    <s v="Branch Office"/>
    <m/>
    <s v="Denmark"/>
    <x v="15"/>
    <m/>
    <x v="32"/>
    <m/>
    <m/>
    <m/>
    <m/>
    <m/>
    <m/>
    <m/>
    <m/>
    <m/>
    <m/>
    <m/>
    <m/>
    <m/>
    <m/>
    <m/>
    <m/>
    <m/>
    <n v="0"/>
    <n v="0"/>
    <s v=""/>
    <n v="0.5"/>
    <e v="#VALUE!"/>
    <e v="#VALUE!"/>
    <e v="#VALUE!"/>
    <e v="#VALUE!"/>
    <e v="#VALUE!"/>
    <e v="#VALUE!"/>
    <e v="#VALUE!"/>
    <e v="#VALUE!"/>
    <n v="0"/>
  </r>
  <r>
    <s v="Branch Office"/>
    <m/>
    <s v="Denmark"/>
    <x v="15"/>
    <m/>
    <x v="33"/>
    <m/>
    <m/>
    <m/>
    <m/>
    <m/>
    <m/>
    <m/>
    <m/>
    <m/>
    <m/>
    <m/>
    <m/>
    <m/>
    <m/>
    <m/>
    <m/>
    <m/>
    <n v="0"/>
    <n v="0"/>
    <s v=""/>
    <n v="0"/>
    <e v="#VALUE!"/>
    <e v="#VALUE!"/>
    <e v="#VALUE!"/>
    <e v="#VALUE!"/>
    <e v="#VALUE!"/>
    <e v="#VALUE!"/>
    <e v="#VALUE!"/>
    <e v="#VALUE!"/>
    <n v="0"/>
  </r>
  <r>
    <s v="Branch Office"/>
    <m/>
    <s v="Denmark"/>
    <x v="15"/>
    <m/>
    <x v="33"/>
    <m/>
    <m/>
    <m/>
    <m/>
    <m/>
    <m/>
    <m/>
    <m/>
    <m/>
    <m/>
    <m/>
    <m/>
    <m/>
    <m/>
    <m/>
    <m/>
    <m/>
    <n v="0"/>
    <n v="0"/>
    <s v=""/>
    <n v="0"/>
    <e v="#VALUE!"/>
    <e v="#VALUE!"/>
    <e v="#VALUE!"/>
    <e v="#VALUE!"/>
    <e v="#VALUE!"/>
    <e v="#VALUE!"/>
    <e v="#VALUE!"/>
    <e v="#VALUE!"/>
    <n v="0"/>
  </r>
  <r>
    <s v="Branch Office"/>
    <m/>
    <s v="Denmark"/>
    <x v="15"/>
    <m/>
    <x v="33"/>
    <m/>
    <m/>
    <m/>
    <m/>
    <m/>
    <m/>
    <m/>
    <m/>
    <m/>
    <m/>
    <m/>
    <m/>
    <m/>
    <m/>
    <m/>
    <m/>
    <m/>
    <n v="0"/>
    <n v="0"/>
    <s v=""/>
    <n v="0"/>
    <e v="#VALUE!"/>
    <e v="#VALUE!"/>
    <e v="#VALUE!"/>
    <e v="#VALUE!"/>
    <e v="#VALUE!"/>
    <e v="#VALUE!"/>
    <e v="#VALUE!"/>
    <e v="#VALUE!"/>
    <n v="0"/>
  </r>
  <r>
    <s v="Branch Office"/>
    <m/>
    <s v="Denmark"/>
    <x v="15"/>
    <m/>
    <x v="33"/>
    <m/>
    <m/>
    <m/>
    <m/>
    <m/>
    <m/>
    <m/>
    <m/>
    <m/>
    <m/>
    <m/>
    <m/>
    <m/>
    <m/>
    <m/>
    <m/>
    <m/>
    <n v="0"/>
    <n v="0"/>
    <s v=""/>
    <n v="0"/>
    <e v="#VALUE!"/>
    <e v="#VALUE!"/>
    <e v="#VALUE!"/>
    <e v="#VALUE!"/>
    <e v="#VALUE!"/>
    <e v="#VALUE!"/>
    <e v="#VALUE!"/>
    <e v="#VALUE!"/>
    <n v="0"/>
  </r>
  <r>
    <s v="Branch Office"/>
    <m/>
    <s v="Denmark"/>
    <x v="16"/>
    <m/>
    <x v="34"/>
    <m/>
    <m/>
    <m/>
    <m/>
    <m/>
    <m/>
    <m/>
    <m/>
    <m/>
    <m/>
    <m/>
    <m/>
    <m/>
    <m/>
    <m/>
    <m/>
    <m/>
    <n v="0"/>
    <n v="0"/>
    <s v=""/>
    <n v="0.5"/>
    <e v="#VALUE!"/>
    <e v="#VALUE!"/>
    <e v="#VALUE!"/>
    <e v="#VALUE!"/>
    <e v="#VALUE!"/>
    <e v="#VALUE!"/>
    <e v="#VALUE!"/>
    <e v="#VALUE!"/>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F264629-5A77-4441-92D4-1C1EC231C68B}" name="Co2 per category" cacheId="379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2:B56" firstHeaderRow="1" firstDataRow="1" firstDataCol="1"/>
  <pivotFields count="36">
    <pivotField showAll="0"/>
    <pivotField showAll="0"/>
    <pivotField showAll="0"/>
    <pivotField axis="axisRow" showAll="0">
      <items count="18">
        <item x="1"/>
        <item x="7"/>
        <item x="4"/>
        <item x="10"/>
        <item x="9"/>
        <item x="2"/>
        <item x="12"/>
        <item x="14"/>
        <item x="11"/>
        <item x="15"/>
        <item x="13"/>
        <item x="16"/>
        <item x="3"/>
        <item x="5"/>
        <item x="0"/>
        <item x="8"/>
        <item x="6"/>
        <item t="default"/>
      </items>
    </pivotField>
    <pivotField showAll="0"/>
    <pivotField axis="axisRow" showAll="0">
      <items count="36">
        <item x="19"/>
        <item x="31"/>
        <item x="27"/>
        <item x="20"/>
        <item x="25"/>
        <item x="2"/>
        <item x="0"/>
        <item x="28"/>
        <item x="30"/>
        <item x="1"/>
        <item x="3"/>
        <item x="24"/>
        <item x="29"/>
        <item x="4"/>
        <item x="5"/>
        <item x="10"/>
        <item x="23"/>
        <item x="9"/>
        <item x="34"/>
        <item x="22"/>
        <item x="26"/>
        <item x="8"/>
        <item x="32"/>
        <item x="33"/>
        <item x="21"/>
        <item x="11"/>
        <item x="7"/>
        <item x="6"/>
        <item x="15"/>
        <item x="14"/>
        <item x="13"/>
        <item x="16"/>
        <item x="12"/>
        <item x="17"/>
        <item x="18"/>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numFmtId="9" showAll="0"/>
    <pivotField showAll="0"/>
    <pivotField showAll="0"/>
    <pivotField showAll="0"/>
    <pivotField showAll="0"/>
    <pivotField showAll="0"/>
    <pivotField showAll="0"/>
    <pivotField showAll="0"/>
    <pivotField showAll="0"/>
    <pivotField showAll="0"/>
  </pivotFields>
  <rowFields count="2">
    <field x="3"/>
    <field x="5"/>
  </rowFields>
  <rowItems count="54">
    <i>
      <x/>
    </i>
    <i r="1">
      <x v="5"/>
    </i>
    <i r="1">
      <x v="10"/>
    </i>
    <i>
      <x v="1"/>
    </i>
    <i r="1">
      <x v="28"/>
    </i>
    <i r="1">
      <x v="29"/>
    </i>
    <i r="1">
      <x v="30"/>
    </i>
    <i r="1">
      <x v="32"/>
    </i>
    <i>
      <x v="2"/>
    </i>
    <i r="1">
      <x v="15"/>
    </i>
    <i r="1">
      <x v="17"/>
    </i>
    <i r="1">
      <x v="21"/>
    </i>
    <i>
      <x v="3"/>
    </i>
    <i r="1">
      <x v="34"/>
    </i>
    <i>
      <x v="4"/>
    </i>
    <i r="1">
      <x/>
    </i>
    <i r="1">
      <x v="33"/>
    </i>
    <i>
      <x v="5"/>
    </i>
    <i r="1">
      <x v="13"/>
    </i>
    <i r="1">
      <x v="14"/>
    </i>
    <i>
      <x v="6"/>
    </i>
    <i r="1">
      <x v="11"/>
    </i>
    <i>
      <x v="7"/>
    </i>
    <i r="1">
      <x v="8"/>
    </i>
    <i r="1">
      <x v="12"/>
    </i>
    <i>
      <x v="8"/>
    </i>
    <i r="1">
      <x v="3"/>
    </i>
    <i r="1">
      <x v="16"/>
    </i>
    <i r="1">
      <x v="19"/>
    </i>
    <i r="1">
      <x v="24"/>
    </i>
    <i>
      <x v="9"/>
    </i>
    <i r="1">
      <x v="1"/>
    </i>
    <i r="1">
      <x v="22"/>
    </i>
    <i r="1">
      <x v="23"/>
    </i>
    <i>
      <x v="10"/>
    </i>
    <i r="1">
      <x v="2"/>
    </i>
    <i r="1">
      <x v="4"/>
    </i>
    <i r="1">
      <x v="7"/>
    </i>
    <i r="1">
      <x v="20"/>
    </i>
    <i>
      <x v="11"/>
    </i>
    <i r="1">
      <x v="18"/>
    </i>
    <i>
      <x v="12"/>
    </i>
    <i r="1">
      <x v="26"/>
    </i>
    <i r="1">
      <x v="27"/>
    </i>
    <i>
      <x v="13"/>
    </i>
    <i r="1">
      <x v="25"/>
    </i>
    <i>
      <x v="14"/>
    </i>
    <i r="1">
      <x v="6"/>
    </i>
    <i r="1">
      <x v="9"/>
    </i>
    <i>
      <x v="15"/>
    </i>
    <i r="1">
      <x v="31"/>
    </i>
    <i>
      <x v="16"/>
    </i>
    <i r="1">
      <x v="25"/>
    </i>
    <i t="grand">
      <x/>
    </i>
  </rowItems>
  <colItems count="1">
    <i/>
  </colItems>
  <dataFields count="1">
    <dataField name="Sum of totCO2" fld="2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D2B6139-83C5-4695-8FA3-C882B1EEFE58}" name="PivotTable2" cacheId="3793"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H4:I22" firstHeaderRow="1" firstDataRow="1" firstDataCol="1"/>
  <pivotFields count="38">
    <pivotField compact="0" outline="0" showAll="0"/>
    <pivotField compact="0" outline="0" showAll="0"/>
    <pivotField compact="0" outline="0" showAll="0"/>
    <pivotField axis="axisRow" compact="0" outline="0" showAll="0">
      <items count="18">
        <item x="1"/>
        <item x="7"/>
        <item x="4"/>
        <item x="10"/>
        <item x="9"/>
        <item x="2"/>
        <item x="12"/>
        <item x="14"/>
        <item x="11"/>
        <item x="15"/>
        <item x="13"/>
        <item x="16"/>
        <item x="3"/>
        <item x="5"/>
        <item x="0"/>
        <item x="8"/>
        <item x="6"/>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numFmtId="9"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3"/>
  </rowFields>
  <rowItems count="18">
    <i>
      <x/>
    </i>
    <i>
      <x v="1"/>
    </i>
    <i>
      <x v="2"/>
    </i>
    <i>
      <x v="3"/>
    </i>
    <i>
      <x v="4"/>
    </i>
    <i>
      <x v="5"/>
    </i>
    <i>
      <x v="6"/>
    </i>
    <i>
      <x v="7"/>
    </i>
    <i>
      <x v="8"/>
    </i>
    <i>
      <x v="9"/>
    </i>
    <i>
      <x v="10"/>
    </i>
    <i>
      <x v="11"/>
    </i>
    <i>
      <x v="12"/>
    </i>
    <i>
      <x v="13"/>
    </i>
    <i>
      <x v="14"/>
    </i>
    <i>
      <x v="15"/>
    </i>
    <i>
      <x v="16"/>
    </i>
    <i t="grand">
      <x/>
    </i>
  </rowItems>
  <colItems count="1">
    <i/>
  </colItems>
  <dataFields count="1">
    <dataField name="Sum of totCO2" fld="24" baseField="0" baseItem="0"/>
  </dataFields>
  <chartFormats count="35">
    <chartFormat chart="0" format="1" series="1">
      <pivotArea type="data" outline="0" fieldPosition="0">
        <references count="1">
          <reference field="4294967294" count="1" selected="0">
            <x v="0"/>
          </reference>
        </references>
      </pivotArea>
    </chartFormat>
    <chartFormat chart="0" format="2">
      <pivotArea type="data" outline="0" fieldPosition="0">
        <references count="2">
          <reference field="4294967294" count="1" selected="0">
            <x v="0"/>
          </reference>
          <reference field="3" count="1" selected="0">
            <x v="0"/>
          </reference>
        </references>
      </pivotArea>
    </chartFormat>
    <chartFormat chart="0" format="3">
      <pivotArea type="data" outline="0" fieldPosition="0">
        <references count="2">
          <reference field="4294967294" count="1" selected="0">
            <x v="0"/>
          </reference>
          <reference field="3" count="1" selected="0">
            <x v="1"/>
          </reference>
        </references>
      </pivotArea>
    </chartFormat>
    <chartFormat chart="0" format="4">
      <pivotArea type="data" outline="0" fieldPosition="0">
        <references count="2">
          <reference field="4294967294" count="1" selected="0">
            <x v="0"/>
          </reference>
          <reference field="3" count="1" selected="0">
            <x v="2"/>
          </reference>
        </references>
      </pivotArea>
    </chartFormat>
    <chartFormat chart="0" format="5">
      <pivotArea type="data" outline="0" fieldPosition="0">
        <references count="2">
          <reference field="4294967294" count="1" selected="0">
            <x v="0"/>
          </reference>
          <reference field="3" count="1" selected="0">
            <x v="3"/>
          </reference>
        </references>
      </pivotArea>
    </chartFormat>
    <chartFormat chart="0" format="6">
      <pivotArea type="data" outline="0" fieldPosition="0">
        <references count="2">
          <reference field="4294967294" count="1" selected="0">
            <x v="0"/>
          </reference>
          <reference field="3" count="1" selected="0">
            <x v="4"/>
          </reference>
        </references>
      </pivotArea>
    </chartFormat>
    <chartFormat chart="0" format="7">
      <pivotArea type="data" outline="0" fieldPosition="0">
        <references count="2">
          <reference field="4294967294" count="1" selected="0">
            <x v="0"/>
          </reference>
          <reference field="3" count="1" selected="0">
            <x v="5"/>
          </reference>
        </references>
      </pivotArea>
    </chartFormat>
    <chartFormat chart="0" format="8">
      <pivotArea type="data" outline="0" fieldPosition="0">
        <references count="2">
          <reference field="4294967294" count="1" selected="0">
            <x v="0"/>
          </reference>
          <reference field="3" count="1" selected="0">
            <x v="6"/>
          </reference>
        </references>
      </pivotArea>
    </chartFormat>
    <chartFormat chart="0" format="9">
      <pivotArea type="data" outline="0" fieldPosition="0">
        <references count="2">
          <reference field="4294967294" count="1" selected="0">
            <x v="0"/>
          </reference>
          <reference field="3" count="1" selected="0">
            <x v="7"/>
          </reference>
        </references>
      </pivotArea>
    </chartFormat>
    <chartFormat chart="0" format="10">
      <pivotArea type="data" outline="0" fieldPosition="0">
        <references count="2">
          <reference field="4294967294" count="1" selected="0">
            <x v="0"/>
          </reference>
          <reference field="3" count="1" selected="0">
            <x v="8"/>
          </reference>
        </references>
      </pivotArea>
    </chartFormat>
    <chartFormat chart="0" format="11">
      <pivotArea type="data" outline="0" fieldPosition="0">
        <references count="2">
          <reference field="4294967294" count="1" selected="0">
            <x v="0"/>
          </reference>
          <reference field="3" count="1" selected="0">
            <x v="9"/>
          </reference>
        </references>
      </pivotArea>
    </chartFormat>
    <chartFormat chart="0" format="12">
      <pivotArea type="data" outline="0" fieldPosition="0">
        <references count="2">
          <reference field="4294967294" count="1" selected="0">
            <x v="0"/>
          </reference>
          <reference field="3" count="1" selected="0">
            <x v="10"/>
          </reference>
        </references>
      </pivotArea>
    </chartFormat>
    <chartFormat chart="0" format="13">
      <pivotArea type="data" outline="0" fieldPosition="0">
        <references count="2">
          <reference field="4294967294" count="1" selected="0">
            <x v="0"/>
          </reference>
          <reference field="3" count="1" selected="0">
            <x v="11"/>
          </reference>
        </references>
      </pivotArea>
    </chartFormat>
    <chartFormat chart="0" format="14">
      <pivotArea type="data" outline="0" fieldPosition="0">
        <references count="2">
          <reference field="4294967294" count="1" selected="0">
            <x v="0"/>
          </reference>
          <reference field="3" count="1" selected="0">
            <x v="12"/>
          </reference>
        </references>
      </pivotArea>
    </chartFormat>
    <chartFormat chart="0" format="15">
      <pivotArea type="data" outline="0" fieldPosition="0">
        <references count="2">
          <reference field="4294967294" count="1" selected="0">
            <x v="0"/>
          </reference>
          <reference field="3" count="1" selected="0">
            <x v="13"/>
          </reference>
        </references>
      </pivotArea>
    </chartFormat>
    <chartFormat chart="0" format="16">
      <pivotArea type="data" outline="0" fieldPosition="0">
        <references count="2">
          <reference field="4294967294" count="1" selected="0">
            <x v="0"/>
          </reference>
          <reference field="3" count="1" selected="0">
            <x v="14"/>
          </reference>
        </references>
      </pivotArea>
    </chartFormat>
    <chartFormat chart="0" format="17">
      <pivotArea type="data" outline="0" fieldPosition="0">
        <references count="2">
          <reference field="4294967294" count="1" selected="0">
            <x v="0"/>
          </reference>
          <reference field="3" count="1" selected="0">
            <x v="15"/>
          </reference>
        </references>
      </pivotArea>
    </chartFormat>
    <chartFormat chart="1" format="1" series="1">
      <pivotArea type="data" outline="0" fieldPosition="0">
        <references count="1">
          <reference field="4294967294" count="1" selected="0">
            <x v="0"/>
          </reference>
        </references>
      </pivotArea>
    </chartFormat>
    <chartFormat chart="1" format="2">
      <pivotArea type="data" outline="0" fieldPosition="0">
        <references count="2">
          <reference field="4294967294" count="1" selected="0">
            <x v="0"/>
          </reference>
          <reference field="3" count="1" selected="0">
            <x v="0"/>
          </reference>
        </references>
      </pivotArea>
    </chartFormat>
    <chartFormat chart="1" format="3">
      <pivotArea type="data" outline="0" fieldPosition="0">
        <references count="2">
          <reference field="4294967294" count="1" selected="0">
            <x v="0"/>
          </reference>
          <reference field="3" count="1" selected="0">
            <x v="1"/>
          </reference>
        </references>
      </pivotArea>
    </chartFormat>
    <chartFormat chart="1" format="4">
      <pivotArea type="data" outline="0" fieldPosition="0">
        <references count="2">
          <reference field="4294967294" count="1" selected="0">
            <x v="0"/>
          </reference>
          <reference field="3" count="1" selected="0">
            <x v="2"/>
          </reference>
        </references>
      </pivotArea>
    </chartFormat>
    <chartFormat chart="1" format="5">
      <pivotArea type="data" outline="0" fieldPosition="0">
        <references count="2">
          <reference field="4294967294" count="1" selected="0">
            <x v="0"/>
          </reference>
          <reference field="3" count="1" selected="0">
            <x v="3"/>
          </reference>
        </references>
      </pivotArea>
    </chartFormat>
    <chartFormat chart="1" format="6">
      <pivotArea type="data" outline="0" fieldPosition="0">
        <references count="2">
          <reference field="4294967294" count="1" selected="0">
            <x v="0"/>
          </reference>
          <reference field="3" count="1" selected="0">
            <x v="4"/>
          </reference>
        </references>
      </pivotArea>
    </chartFormat>
    <chartFormat chart="1" format="7">
      <pivotArea type="data" outline="0" fieldPosition="0">
        <references count="2">
          <reference field="4294967294" count="1" selected="0">
            <x v="0"/>
          </reference>
          <reference field="3" count="1" selected="0">
            <x v="5"/>
          </reference>
        </references>
      </pivotArea>
    </chartFormat>
    <chartFormat chart="1" format="8">
      <pivotArea type="data" outline="0" fieldPosition="0">
        <references count="2">
          <reference field="4294967294" count="1" selected="0">
            <x v="0"/>
          </reference>
          <reference field="3" count="1" selected="0">
            <x v="6"/>
          </reference>
        </references>
      </pivotArea>
    </chartFormat>
    <chartFormat chart="1" format="9">
      <pivotArea type="data" outline="0" fieldPosition="0">
        <references count="2">
          <reference field="4294967294" count="1" selected="0">
            <x v="0"/>
          </reference>
          <reference field="3" count="1" selected="0">
            <x v="7"/>
          </reference>
        </references>
      </pivotArea>
    </chartFormat>
    <chartFormat chart="1" format="10">
      <pivotArea type="data" outline="0" fieldPosition="0">
        <references count="2">
          <reference field="4294967294" count="1" selected="0">
            <x v="0"/>
          </reference>
          <reference field="3" count="1" selected="0">
            <x v="8"/>
          </reference>
        </references>
      </pivotArea>
    </chartFormat>
    <chartFormat chart="1" format="11">
      <pivotArea type="data" outline="0" fieldPosition="0">
        <references count="2">
          <reference field="4294967294" count="1" selected="0">
            <x v="0"/>
          </reference>
          <reference field="3" count="1" selected="0">
            <x v="9"/>
          </reference>
        </references>
      </pivotArea>
    </chartFormat>
    <chartFormat chart="1" format="12">
      <pivotArea type="data" outline="0" fieldPosition="0">
        <references count="2">
          <reference field="4294967294" count="1" selected="0">
            <x v="0"/>
          </reference>
          <reference field="3" count="1" selected="0">
            <x v="10"/>
          </reference>
        </references>
      </pivotArea>
    </chartFormat>
    <chartFormat chart="1" format="13">
      <pivotArea type="data" outline="0" fieldPosition="0">
        <references count="2">
          <reference field="4294967294" count="1" selected="0">
            <x v="0"/>
          </reference>
          <reference field="3" count="1" selected="0">
            <x v="11"/>
          </reference>
        </references>
      </pivotArea>
    </chartFormat>
    <chartFormat chart="1" format="14">
      <pivotArea type="data" outline="0" fieldPosition="0">
        <references count="2">
          <reference field="4294967294" count="1" selected="0">
            <x v="0"/>
          </reference>
          <reference field="3" count="1" selected="0">
            <x v="12"/>
          </reference>
        </references>
      </pivotArea>
    </chartFormat>
    <chartFormat chart="1" format="15">
      <pivotArea type="data" outline="0" fieldPosition="0">
        <references count="2">
          <reference field="4294967294" count="1" selected="0">
            <x v="0"/>
          </reference>
          <reference field="3" count="1" selected="0">
            <x v="13"/>
          </reference>
        </references>
      </pivotArea>
    </chartFormat>
    <chartFormat chart="1" format="16">
      <pivotArea type="data" outline="0" fieldPosition="0">
        <references count="2">
          <reference field="4294967294" count="1" selected="0">
            <x v="0"/>
          </reference>
          <reference field="3" count="1" selected="0">
            <x v="14"/>
          </reference>
        </references>
      </pivotArea>
    </chartFormat>
    <chartFormat chart="1" format="17">
      <pivotArea type="data" outline="0" fieldPosition="0">
        <references count="2">
          <reference field="4294967294" count="1" selected="0">
            <x v="0"/>
          </reference>
          <reference field="3" count="1" selected="0">
            <x v="15"/>
          </reference>
        </references>
      </pivotArea>
    </chartFormat>
    <chartFormat chart="1" format="18">
      <pivotArea type="data" outline="0" fieldPosition="0">
        <references count="2">
          <reference field="4294967294" count="1" selected="0">
            <x v="0"/>
          </reference>
          <reference field="3" count="1" selected="0">
            <x v="16"/>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579E7B0A-D0BC-4458-A4F9-0F4349FD380C}" name="PivotTable1" cacheId="3793"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D2:F3" firstHeaderRow="0" firstDataRow="1" firstDataCol="0"/>
  <pivotFields count="38">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dataField="1" compact="0" outline="0" showAll="0"/>
    <pivotField dataField="1" compact="0" outline="0" showAll="0"/>
    <pivotField compact="0" outline="0" showAll="0"/>
    <pivotField compact="0" outline="0" showAll="0"/>
    <pivotField compact="0" numFmtId="9"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Items count="1">
    <i/>
  </rowItems>
  <colFields count="1">
    <field x="-2"/>
  </colFields>
  <colItems count="3">
    <i>
      <x/>
    </i>
    <i i="1">
      <x v="1"/>
    </i>
    <i i="2">
      <x v="2"/>
    </i>
  </colItems>
  <dataFields count="3">
    <dataField name="Sum of tCO2_S1" fld="21" baseField="0" baseItem="0"/>
    <dataField name="Sum of tCO2_S2" fld="22" baseField="0" baseItem="0"/>
    <dataField name="Sum of tCO2_S3" fld="2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E741E13-0C57-4474-A18C-1CFD94C24E72}" name="PivotTable3" cacheId="3793"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2:C21" firstHeaderRow="1" firstDataRow="1" firstDataCol="2"/>
  <pivotFields count="38">
    <pivotField compact="0" outline="0" showAll="0" defaultSubtotal="0"/>
    <pivotField compact="0" outline="0" showAll="0" defaultSubtotal="0"/>
    <pivotField compact="0" outline="0" showAll="0" defaultSubtotal="0"/>
    <pivotField axis="axisRow" compact="0" outline="0" showAll="0" defaultSubtotal="0">
      <items count="17">
        <item x="1"/>
        <item x="7"/>
        <item x="4"/>
        <item x="10"/>
        <item x="9"/>
        <item x="2"/>
        <item x="12"/>
        <item x="14"/>
        <item x="11"/>
        <item x="15"/>
        <item x="13"/>
        <item x="16"/>
        <item x="3"/>
        <item x="5"/>
        <item x="0"/>
        <item x="8"/>
        <item x="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numFmtId="9" outline="0" showAll="0" defaultSubtotal="0"/>
    <pivotField compact="0" outline="0" showAll="0" defaultSubtotal="0"/>
    <pivotField axis="axisRow" compact="0" outline="0" showAll="0" defaultSubtotal="0">
      <items count="2">
        <item x="0"/>
        <item x="1"/>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3"/>
    <field x="28"/>
  </rowFields>
  <rowItems count="19">
    <i>
      <x/>
      <x v="1"/>
    </i>
    <i>
      <x v="1"/>
      <x v="1"/>
    </i>
    <i>
      <x v="2"/>
      <x v="1"/>
    </i>
    <i>
      <x v="3"/>
      <x v="1"/>
    </i>
    <i>
      <x v="4"/>
      <x v="1"/>
    </i>
    <i>
      <x v="5"/>
      <x v="1"/>
    </i>
    <i>
      <x v="6"/>
      <x v="1"/>
    </i>
    <i>
      <x v="7"/>
      <x v="1"/>
    </i>
    <i>
      <x v="8"/>
      <x v="1"/>
    </i>
    <i>
      <x v="9"/>
      <x v="1"/>
    </i>
    <i>
      <x v="10"/>
      <x v="1"/>
    </i>
    <i>
      <x v="11"/>
      <x v="1"/>
    </i>
    <i>
      <x v="12"/>
      <x v="1"/>
    </i>
    <i>
      <x v="13"/>
      <x v="1"/>
    </i>
    <i>
      <x v="14"/>
      <x/>
    </i>
    <i r="1">
      <x v="1"/>
    </i>
    <i>
      <x v="15"/>
      <x v="1"/>
    </i>
    <i>
      <x v="16"/>
      <x v="1"/>
    </i>
    <i t="grand">
      <x/>
    </i>
  </rowItems>
  <colItems count="1">
    <i/>
  </colItems>
  <dataFields count="1">
    <dataField name="Sum of totCO2" fld="24"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images/search?form=xlimg&amp;q=Germany" TargetMode="External"/><Relationship Id="rId13" Type="http://schemas.openxmlformats.org/officeDocument/2006/relationships/hyperlink" Target="https://www.bing.com/th?id=OSK.J8vL5xjwCEViAu1xBT87RsUTcmsII_vWh0YotqYK51g&amp;qlt=95" TargetMode="External"/><Relationship Id="rId18" Type="http://schemas.openxmlformats.org/officeDocument/2006/relationships/hyperlink" Target="https://www.bing.com/images/search?form=xlimg&amp;q=Canada" TargetMode="External"/><Relationship Id="rId26" Type="http://schemas.openxmlformats.org/officeDocument/2006/relationships/hyperlink" Target="https://www.bing.com/images/search?form=xlimg&amp;q=Norway" TargetMode="External"/><Relationship Id="rId3" Type="http://schemas.openxmlformats.org/officeDocument/2006/relationships/hyperlink" Target="https://www.bing.com/th?id=OSK.66c2ebf9a8cace2226269d70b1d3b0fc&amp;qlt=95" TargetMode="External"/><Relationship Id="rId21" Type="http://schemas.openxmlformats.org/officeDocument/2006/relationships/hyperlink" Target="https://www.bing.com/th?id=OSK.ea703288926093d94f3ee0ae48dc323c&amp;qlt=95" TargetMode="External"/><Relationship Id="rId7" Type="http://schemas.openxmlformats.org/officeDocument/2006/relationships/hyperlink" Target="https://www.bing.com/th?id=OSK.7_iYqjXftHmThTCYlh51zbqPoNnoe4Qk7UaH59Ba1Z0&amp;qlt=95" TargetMode="External"/><Relationship Id="rId12" Type="http://schemas.openxmlformats.org/officeDocument/2006/relationships/hyperlink" Target="https://www.bing.com/images/search?form=xlimg&amp;q=Austria" TargetMode="External"/><Relationship Id="rId17" Type="http://schemas.openxmlformats.org/officeDocument/2006/relationships/hyperlink" Target="https://www.bing.com/th?id=OSK.f2dbd079068622692d8b57832120921d&amp;qlt=95" TargetMode="External"/><Relationship Id="rId25" Type="http://schemas.openxmlformats.org/officeDocument/2006/relationships/hyperlink" Target="https://www.bing.com/th?id=OSK.25df30c19d33bb8b6b2e0396595bbfd6&amp;qlt=95" TargetMode="External"/><Relationship Id="rId2" Type="http://schemas.openxmlformats.org/officeDocument/2006/relationships/hyperlink" Target="https://www.bing.com/images/search?form=xlimg&amp;q=Luxembourg" TargetMode="External"/><Relationship Id="rId16" Type="http://schemas.openxmlformats.org/officeDocument/2006/relationships/hyperlink" Target="https://www.bing.com/images/search?form=xlimg&amp;q=Upper%20Austria" TargetMode="External"/><Relationship Id="rId20" Type="http://schemas.openxmlformats.org/officeDocument/2006/relationships/hyperlink" Target="https://www.bing.com/images/search?form=xlimg&amp;q=Czech%20Republic" TargetMode="External"/><Relationship Id="rId29" Type="http://schemas.openxmlformats.org/officeDocument/2006/relationships/hyperlink" Target="https://www.bing.com/th?id=OSK.7ea08d999100e33f03f970c4c3a5b798&amp;qlt=95" TargetMode="External"/><Relationship Id="rId1" Type="http://schemas.openxmlformats.org/officeDocument/2006/relationships/hyperlink" Target="https://www.bing.com/th?id=OSK.1BmcMxc0GtCt_jlMQQM5GxJ5Qz5_CF0DkVug9_c7FDY&amp;qlt=95" TargetMode="External"/><Relationship Id="rId6" Type="http://schemas.openxmlformats.org/officeDocument/2006/relationships/hyperlink" Target="https://www.bing.com/images/search?form=xlimg&amp;q=Hong%20Kong" TargetMode="External"/><Relationship Id="rId11" Type="http://schemas.openxmlformats.org/officeDocument/2006/relationships/hyperlink" Target="https://www.bing.com/th?id=OSK.K6cXOoQ3uq-EC3cRugPlGaZZFMyWOrULs9oxwlrZw8A&amp;qlt=95" TargetMode="External"/><Relationship Id="rId24" Type="http://schemas.openxmlformats.org/officeDocument/2006/relationships/hyperlink" Target="https://www.bing.com/images/search?form=xlimg&amp;q=Republic%20of%20Ireland" TargetMode="External"/><Relationship Id="rId32" Type="http://schemas.openxmlformats.org/officeDocument/2006/relationships/hyperlink" Target="https://www.bing.com/images/search?form=xlimg&amp;q=Denmark" TargetMode="External"/><Relationship Id="rId5" Type="http://schemas.openxmlformats.org/officeDocument/2006/relationships/hyperlink" Target="https://www.bing.com/th?id=OSK.9aeb7704dc3c98a1579d6ebfc09a959c&amp;qlt=95" TargetMode="External"/><Relationship Id="rId15" Type="http://schemas.openxmlformats.org/officeDocument/2006/relationships/hyperlink" Target="https://www.bing.com/th?id=OSK.TOwYtm0ybQfnj6AXE_H-PqljmP49Hg6oUAIwoz71Kq8&amp;qlt=95" TargetMode="External"/><Relationship Id="rId23" Type="http://schemas.openxmlformats.org/officeDocument/2006/relationships/hyperlink" Target="https://www.bing.com/th?id=OSK.EaGKENylPymKR2vxwyKFWGRGtGNcLXtM8meCLdtsfYI&amp;qlt=95" TargetMode="External"/><Relationship Id="rId28" Type="http://schemas.openxmlformats.org/officeDocument/2006/relationships/hyperlink" Target="https://www.bing.com/images/search?form=xlimg&amp;q=United%20Kingdom" TargetMode="External"/><Relationship Id="rId10" Type="http://schemas.openxmlformats.org/officeDocument/2006/relationships/hyperlink" Target="https://www.bing.com/images/search?form=xlimg&amp;q=Australia" TargetMode="External"/><Relationship Id="rId19" Type="http://schemas.openxmlformats.org/officeDocument/2006/relationships/hyperlink" Target="https://www.bing.com/th?id=OSK.Lyl-JouTRWRssx4jovmxrAVxTNeaqjtAn6Q5VMiWsvs&amp;qlt=95" TargetMode="External"/><Relationship Id="rId31" Type="http://schemas.openxmlformats.org/officeDocument/2006/relationships/hyperlink" Target="https://www.bing.com/th?id=OSK.9131f9cc50427b26d6b4964a5feb9d7e&amp;qlt=95" TargetMode="External"/><Relationship Id="rId4" Type="http://schemas.openxmlformats.org/officeDocument/2006/relationships/hyperlink" Target="https://www.bing.com/images/search?form=xlimg&amp;q=Sweden" TargetMode="External"/><Relationship Id="rId9" Type="http://schemas.openxmlformats.org/officeDocument/2006/relationships/hyperlink" Target="https://www.bing.com/th?id=OSK.bed9fc3690f3414a4850855fee332f1c&amp;qlt=95" TargetMode="External"/><Relationship Id="rId14" Type="http://schemas.openxmlformats.org/officeDocument/2006/relationships/hyperlink" Target="https://www.bing.com/images/search?form=xlimg&amp;q=Lower%20Austria" TargetMode="External"/><Relationship Id="rId22" Type="http://schemas.openxmlformats.org/officeDocument/2006/relationships/hyperlink" Target="https://www.bing.com/images/search?form=xlimg&amp;q=Finland" TargetMode="External"/><Relationship Id="rId27" Type="http://schemas.openxmlformats.org/officeDocument/2006/relationships/hyperlink" Target="https://www.bing.com/th?id=OSK.1a33b5115bfc290abc8869de29ebd567&amp;qlt=95" TargetMode="External"/><Relationship Id="rId30" Type="http://schemas.openxmlformats.org/officeDocument/2006/relationships/hyperlink" Target="https://www.bing.com/images/search?form=xlimg&amp;q=Uruguay"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Srd>
</file>

<file path=xl/richData/rdarray.xml><?xml version="1.0" encoding="utf-8"?>
<arrayData xmlns="http://schemas.microsoft.com/office/spreadsheetml/2017/richdata2" count="47">
  <a r="1">
    <v t="r">20</v>
  </a>
  <a r="3">
    <v t="s">Luxembourgish</v>
    <v t="s">German language</v>
    <v t="s">French language</v>
  </a>
  <a r="12">
    <v t="r">39</v>
    <v t="r">40</v>
    <v t="r">41</v>
    <v t="r">42</v>
    <v t="r">43</v>
    <v t="r">44</v>
    <v t="r">45</v>
    <v t="r">46</v>
    <v t="r">47</v>
    <v t="r">48</v>
    <v t="r">49</v>
    <v t="r">50</v>
  </a>
  <a r="1">
    <v t="s">Central European Time</v>
  </a>
  <a r="2">
    <v t="r">78</v>
    <v t="r">79</v>
  </a>
  <a r="1">
    <v t="s">Swedish language</v>
  </a>
  <a r="21">
    <v t="r">97</v>
    <v t="r">98</v>
    <v t="r">99</v>
    <v t="r">100</v>
    <v t="r">101</v>
    <v t="r">102</v>
    <v t="r">103</v>
    <v t="r">104</v>
    <v t="r">105</v>
    <v t="r">106</v>
    <v t="r">107</v>
    <v t="r">108</v>
    <v t="r">109</v>
    <v t="r">110</v>
    <v t="r">111</v>
    <v t="r">112</v>
    <v t="r">113</v>
    <v t="r">114</v>
    <v t="r">115</v>
    <v t="r">116</v>
    <v t="r">117</v>
  </a>
  <a r="1">
    <v t="r">142</v>
  </a>
  <a r="2">
    <v t="s">Hong Kong English</v>
    <v t="s">Chinese language</v>
  </a>
  <a r="15">
    <v t="r">152</v>
    <v t="r">153</v>
    <v t="r">154</v>
    <v t="r">155</v>
    <v t="r">156</v>
    <v t="r">157</v>
    <v t="r">158</v>
    <v t="r">159</v>
    <v t="r">160</v>
    <v t="r">161</v>
    <v t="r">162</v>
    <v t="r">163</v>
    <v t="r">164</v>
    <v t="r">165</v>
    <v t="r">166</v>
  </a>
  <a r="1">
    <v t="s">Time in China</v>
  </a>
  <a r="1">
    <v t="r">193</v>
  </a>
  <a r="1">
    <v t="s">German language</v>
  </a>
  <a r="15">
    <v t="r">212</v>
    <v t="r">213</v>
    <v t="r">179</v>
    <v t="r">214</v>
    <v t="r">215</v>
    <v t="r">216</v>
    <v t="r">217</v>
    <v t="r">218</v>
    <v t="r">219</v>
    <v t="r">220</v>
    <v t="r">221</v>
    <v t="r">222</v>
    <v t="r">223</v>
    <v t="r">224</v>
    <v t="r">225</v>
  </a>
  <a r="2">
    <v t="r">252</v>
    <v t="r">253</v>
  </a>
  <a r="1">
    <v t="s">English language</v>
  </a>
  <a r="15">
    <v t="r">272</v>
    <v t="r">273</v>
    <v t="r">274</v>
    <v t="r">275</v>
    <v t="r">276</v>
    <v t="r">277</v>
    <v t="r">278</v>
    <v t="r">279</v>
    <v t="r">280</v>
    <v t="r">281</v>
    <v t="r">282</v>
    <v t="r">283</v>
    <v t="r">284</v>
    <v t="r">285</v>
    <v t="r">286</v>
  </a>
  <a r="1">
    <v t="r">313</v>
  </a>
  <a r="4">
    <v t="s">Hungarian language</v>
    <v t="s">Austrian German</v>
    <v t="s">Croatian language</v>
    <v t="s">Slovene language</v>
  </a>
  <a r="9">
    <v t="r">328</v>
    <v t="r">329</v>
    <v t="r">330</v>
    <v t="r">331</v>
    <v t="r">332</v>
    <v t="r">333</v>
    <v t="r">334</v>
    <v t="r">335</v>
    <v t="r">299</v>
  </a>
  <a r="2">
    <v t="r">345</v>
    <v t="r">346</v>
  </a>
  <a r="1">
    <v t="r">354</v>
  </a>
  <a r="2">
    <v t="r">252</v>
    <v t="r">380</v>
  </a>
  <a r="2">
    <v t="s">Canadian French</v>
    <v t="s">Canadian English</v>
  </a>
  <a r="13">
    <v t="r">397</v>
    <v t="r">398</v>
    <v t="r">399</v>
    <v t="r">400</v>
    <v t="r">401</v>
    <v t="r">402</v>
    <v t="r">403</v>
    <v t="r">404</v>
    <v t="r">405</v>
    <v t="r">406</v>
    <v t="r">407</v>
    <v t="r">408</v>
    <v t="r">409</v>
  </a>
  <a r="6">
    <v t="s">Newfoundland Time Zone</v>
    <v t="s">Atlantic Time Zone</v>
    <v t="s">Central Time Zone</v>
    <v t="s">Mountain Time Zone</v>
    <v t="s">Pacific Time Zone</v>
    <v t="s">Eastern Time Zone</v>
  </a>
  <a r="2">
    <v t="r">437</v>
    <v t="r">438</v>
  </a>
  <a r="1">
    <v t="s">Czech language</v>
  </a>
  <a r="7">
    <v t="r">423</v>
    <v t="r">457</v>
    <v t="r">458</v>
    <v t="r">459</v>
    <v t="r">460</v>
    <v t="r">461</v>
    <v t="r">462</v>
  </a>
  <a r="2">
    <v t="r">489</v>
    <v t="r">490</v>
  </a>
  <a r="2">
    <v t="s">Swedish language</v>
    <v t="s">Finnish language</v>
  </a>
  <a r="19">
    <v t="r">506</v>
    <v t="r">507</v>
    <v t="r">508</v>
    <v t="r">509</v>
    <v t="r">510</v>
    <v t="r">511</v>
    <v t="r">512</v>
    <v t="r">513</v>
    <v t="r">514</v>
    <v t="r">515</v>
    <v t="r">516</v>
    <v t="r">517</v>
    <v t="r">518</v>
    <v t="r">519</v>
    <v t="r">520</v>
    <v t="r">521</v>
    <v t="r">522</v>
    <v t="r">523</v>
    <v t="r">524</v>
  </a>
  <a r="2">
    <v t="r">550</v>
    <v t="r">551</v>
  </a>
  <a r="2">
    <v t="s">English language</v>
    <v t="s">Irish language</v>
  </a>
  <a r="26">
    <v t="r">568</v>
    <v t="r">569</v>
    <v t="r">570</v>
    <v t="r">571</v>
    <v t="r">572</v>
    <v t="r">573</v>
    <v t="r">574</v>
    <v t="r">575</v>
    <v t="r">576</v>
    <v t="r">577</v>
    <v t="r">578</v>
    <v t="r">579</v>
    <v t="r">580</v>
    <v t="r">581</v>
    <v t="r">582</v>
    <v t="r">583</v>
    <v t="r">584</v>
    <v t="r">585</v>
    <v t="r">586</v>
    <v t="r">587</v>
    <v t="r">588</v>
    <v t="r">589</v>
    <v t="r">590</v>
    <v t="r">591</v>
    <v t="r">592</v>
    <v t="r">593</v>
  </a>
  <a r="3">
    <v t="r">618</v>
    <v t="r">619</v>
    <v t="r">620</v>
  </a>
  <a r="1">
    <v t="s">Norwegian language</v>
  </a>
  <a r="7">
    <v t="r">605</v>
    <v t="r">637</v>
    <v t="r">638</v>
    <v t="r">639</v>
    <v t="r">640</v>
    <v t="r">641</v>
    <v t="r">642</v>
  </a>
  <a r="2">
    <v t="r">252</v>
    <v t="r">669</v>
  </a>
  <a r="4">
    <v t="r">683</v>
    <v t="r">684</v>
    <v t="r">685</v>
    <v t="r">686</v>
  </a>
  <a r="2">
    <v t="s">Greenwich Mean Time</v>
    <v t="s">Western European Time</v>
  </a>
  <a r="2">
    <v t="r">714</v>
    <v t="r">715</v>
  </a>
  <a r="2">
    <v t="s">Rioplatense Spanish</v>
    <v t="s">Uruguayan Sign Language</v>
  </a>
  <a r="19">
    <v t="r">733</v>
    <v t="r">734</v>
    <v t="r">735</v>
    <v t="r">736</v>
    <v t="r">737</v>
    <v t="r">738</v>
    <v t="r">739</v>
    <v t="r">740</v>
    <v t="r">741</v>
    <v t="r">742</v>
    <v t="r">743</v>
    <v t="r">744</v>
    <v t="r">745</v>
    <v t="r">746</v>
    <v t="r">747</v>
    <v t="r">748</v>
    <v t="r">749</v>
    <v t="r">750</v>
    <v t="r">751</v>
  </a>
  <a r="2">
    <v t="r">777</v>
    <v t="r">778</v>
  </a>
  <a r="1">
    <v t="s">Danish language</v>
  </a>
  <a r="5">
    <v t="r">794</v>
    <v t="r">795</v>
    <v t="r">796</v>
    <v t="r">797</v>
    <v t="r">798</v>
  </a>
</arrayData>
</file>

<file path=xl/richData/rdrichvalue.xml><?xml version="1.0" encoding="utf-8"?>
<rvData xmlns="http://schemas.microsoft.com/office/spreadsheetml/2017/richdata" count="805">
  <rv s="0">
    <v>536870912</v>
    <v>Luxembourg</v>
    <v>18da5ef5-2f6b-6dda-3140-08391acd669a</v>
    <v>en-US</v>
    <v>Map</v>
  </rv>
  <rv s="1">
    <fb>0.53711935914593001</fb>
    <v>23</v>
  </rv>
  <rv s="1">
    <fb>2586.36</fb>
    <v>24</v>
  </rv>
  <rv s="1">
    <fb>2000</fb>
    <v>24</v>
  </rv>
  <rv s="1">
    <fb>10.3</fb>
    <v>25</v>
  </rv>
  <rv s="1">
    <fb>352</fb>
    <v>26</v>
  </rv>
  <rv s="0">
    <v>536870912</v>
    <v>Luxembourg City</v>
    <v>387ae05a-dd15-f01c-07b2-097158a060ba</v>
    <v>en-US</v>
    <v>Map</v>
  </rv>
  <rv s="1">
    <fb>8987.8169999999991</fb>
    <v>24</v>
  </rv>
  <rv s="1">
    <fb>115.087815087815</fb>
    <v>27</v>
  </rv>
  <rv s="1">
    <fb>1.7433207565384301E-2</fb>
    <v>23</v>
  </rv>
  <rv s="1">
    <fb>13914.6784488756</fb>
    <v>24</v>
  </rv>
  <rv s="1">
    <fb>1.37</fb>
    <v>25</v>
  </rv>
  <rv s="1">
    <fb>0.35679011089811602</fb>
    <v>23</v>
  </rv>
  <rv s="1">
    <fb>80.562295207665002</fb>
    <v>28</v>
  </rv>
  <rv s="1">
    <fb>1.19</fb>
    <v>29</v>
  </rv>
  <rv s="1">
    <fb>71104919108.141098</fb>
    <v>30</v>
  </rv>
  <rv s="1">
    <fb>1.0228595</fb>
    <v>23</v>
  </rv>
  <rv s="1">
    <fb>0.19151769999999999</fb>
    <v>23</v>
  </rv>
  <rv s="2">
    <v>0</v>
    <v>21</v>
    <v>2</v>
    <v>7</v>
    <v>0</v>
    <v>Image of Luxembourg</v>
  </rv>
  <rv s="1">
    <fb>1.9</fb>
    <v>28</v>
  </rv>
  <rv s="0">
    <v>805306368</v>
    <v>Xavier Bettel (Prime minister)</v>
    <v>d991448c-bb7b-59d9-24b6-06461041bb47</v>
    <v>en-US</v>
    <v>Generic</v>
  </rv>
  <rv s="3">
    <v>0</v>
  </rv>
  <rv s="4">
    <v>https://www.bing.com/search?q=luxembourg&amp;form=skydnc</v>
    <v>Learn more on Bing</v>
  </rv>
  <rv s="1">
    <fb>82.095121951219497</fb>
    <v>28</v>
  </rv>
  <rv s="1">
    <fb>44233610000</fb>
    <v>30</v>
  </rv>
  <rv s="1">
    <fb>5</fb>
    <v>28</v>
  </rv>
  <rv s="1">
    <fb>13.05</fb>
    <v>29</v>
  </rv>
  <rv s="3">
    <v>1</v>
  </rv>
  <rv s="1">
    <fb>0.1064453761</fb>
    <v>23</v>
  </rv>
  <rv s="1">
    <fb>3.0089999999999999</fb>
    <v>25</v>
  </rv>
  <rv s="1">
    <fb>640064</fb>
    <v>24</v>
  </rv>
  <rv s="1">
    <fb>0.23300000000000001</fb>
    <v>23</v>
  </rv>
  <rv s="1">
    <fb>0.25800000000000001</fb>
    <v>23</v>
  </rv>
  <rv s="1">
    <fb>0.41399999999999998</fb>
    <v>23</v>
  </rv>
  <rv s="1">
    <fb>2.4E-2</fb>
    <v>23</v>
  </rv>
  <rv s="1">
    <fb>6.5000000000000002E-2</fb>
    <v>23</v>
  </rv>
  <rv s="1">
    <fb>0.11900000000000001</fb>
    <v>23</v>
  </rv>
  <rv s="1">
    <fb>0.16800000000000001</fb>
    <v>23</v>
  </rv>
  <rv s="1">
    <fb>0.59326999664306601</fb>
    <v>23</v>
  </rv>
  <rv s="0">
    <v>536870912</v>
    <v>Canton of Capellen</v>
    <v>bd446784-089a-4387-91e0-745e2d9aa081</v>
    <v>en-US</v>
    <v>Map</v>
  </rv>
  <rv s="0">
    <v>536870912</v>
    <v>Canton of Clervaux</v>
    <v>1b7004bc-ab3a-45fd-a70a-20e7f89eb062</v>
    <v>en-US</v>
    <v>Map</v>
  </rv>
  <rv s="0">
    <v>536870912</v>
    <v>Canton of Diekirch</v>
    <v>b5a83e53-cb8d-466d-a545-177bc8ef037b</v>
    <v>en-US</v>
    <v>Map</v>
  </rv>
  <rv s="0">
    <v>536870912</v>
    <v>Canton of Echternach</v>
    <v>e3be1914-9495-4f58-8005-d96a2f741133</v>
    <v>en-US</v>
    <v>Map</v>
  </rv>
  <rv s="0">
    <v>536870912</v>
    <v>Canton of Esch-sur-Alzette</v>
    <v>1e331e0a-74b6-4405-98e3-289db1a9f97e</v>
    <v>en-US</v>
    <v>Map</v>
  </rv>
  <rv s="0">
    <v>536870912</v>
    <v>Canton of Grevenmacher</v>
    <v>9b31192b-c089-0a78-80b9-4ef1f9c3e9aa</v>
    <v>en-US</v>
    <v>Map</v>
  </rv>
  <rv s="0">
    <v>536870912</v>
    <v>Canton of Luxembourg</v>
    <v>171f2751-0da0-4a38-a2c7-d94a479c5c2a</v>
    <v>en-US</v>
    <v>Map</v>
  </rv>
  <rv s="0">
    <v>536870912</v>
    <v>Canton of Mersch</v>
    <v>16f03108-a662-466f-a1a5-3881627bde57</v>
    <v>en-US</v>
    <v>Map</v>
  </rv>
  <rv s="0">
    <v>536870912</v>
    <v>Canton of Redange</v>
    <v>889729cf-6ce8-4240-834f-7c4f54f840b5</v>
    <v>en-US</v>
    <v>Map</v>
  </rv>
  <rv s="0">
    <v>536870912</v>
    <v>Canton of Remich</v>
    <v>741c0fb0-658a-41ee-b08c-8fef24f0c950</v>
    <v>en-US</v>
    <v>Map</v>
  </rv>
  <rv s="0">
    <v>536870912</v>
    <v>Canton of Vianden</v>
    <v>b83efdea-52ca-40bc-8dab-01bd4791b97f</v>
    <v>en-US</v>
    <v>Map</v>
  </rv>
  <rv s="0">
    <v>536870912</v>
    <v>Canton of Wiltz</v>
    <v>c2159e75-2a64-d745-4dcf-897d79437de3</v>
    <v>en-US</v>
    <v>Map</v>
  </rv>
  <rv s="3">
    <v>2</v>
  </rv>
  <rv s="1">
    <fb>0.26504268340465897</fb>
    <v>23</v>
  </rv>
  <rv s="3">
    <v>3</v>
  </rv>
  <rv s="1">
    <fb>0.20399999999999999</fb>
    <v>23</v>
  </rv>
  <rv s="1">
    <fb>5.3629999160766599E-2</fb>
    <v>31</v>
  </rv>
  <rv s="1">
    <fb>565488</fb>
    <v>24</v>
  </rv>
  <rv s="5">
    <v>#VALUE!</v>
    <v>en-US</v>
    <v>18da5ef5-2f6b-6dda-3140-08391acd669a</v>
    <v>536870912</v>
    <v>1</v>
    <v>16</v>
    <v>17</v>
    <v>Luxembourg</v>
    <v>19</v>
    <v>20</v>
    <v>Map</v>
    <v>21</v>
    <v>22</v>
    <v>LU</v>
    <v>1</v>
    <v>2</v>
    <v>3</v>
    <v>4</v>
    <v>5</v>
    <v>6</v>
    <v>7</v>
    <v>8</v>
    <v>9</v>
    <v>EUR</v>
    <v>Luxembourg, officially the Grand Duchy of Luxembourg, is a small landlocked country in Western Europe. It is bordered by Belgium to the west and north, Germany to the east, and France to the south. Its capital and most populous city, Luxembourg, ...</v>
    <v>10</v>
    <v>11</v>
    <v>12</v>
    <v>13</v>
    <v>14</v>
    <v>15</v>
    <v>16</v>
    <v>17</v>
    <v>18</v>
    <v>19</v>
    <v>6</v>
    <v>21</v>
    <v>22</v>
    <v>23</v>
    <v>24</v>
    <v>25</v>
    <v>26</v>
    <v>Luxembourg</v>
    <v>Ons Heemecht</v>
    <v>27</v>
    <v>Grand-Duché de Luxembourg</v>
    <v>28</v>
    <v>29</v>
    <v>30</v>
    <v>31</v>
    <v>32</v>
    <v>33</v>
    <v>34</v>
    <v>35</v>
    <v>36</v>
    <v>37</v>
    <v>38</v>
    <v>51</v>
    <v>52</v>
    <v>53</v>
    <v>54</v>
    <v>55</v>
    <v>Luxembourg</v>
    <v>56</v>
    <v>mdp/vdpid/147</v>
  </rv>
  <rv s="0">
    <v>536870912</v>
    <v>Sweden</v>
    <v>a5928099-53c3-11a8-91e6-6fe59b8c4f9a</v>
    <v>en-US</v>
    <v>Map</v>
  </rv>
  <rv s="1">
    <fb>7.4427340355012209E-2</fb>
    <v>23</v>
  </rv>
  <rv s="1">
    <fb>447425.16</fb>
    <v>24</v>
  </rv>
  <rv s="1">
    <fb>30000</fb>
    <v>24</v>
  </rv>
  <rv s="1">
    <fb>11.4</fb>
    <v>25</v>
  </rv>
  <rv s="1">
    <fb>46</fb>
    <v>26</v>
  </rv>
  <rv s="0">
    <v>536870912</v>
    <v>Stockholm</v>
    <v>9daa4a8d-0e69-da3a-672e-16d4743a665b</v>
    <v>en-US</v>
    <v>Map</v>
  </rv>
  <rv s="1">
    <fb>43252.264999999999</fb>
    <v>24</v>
  </rv>
  <rv s="1">
    <fb>110.509219846432</fb>
    <v>27</v>
  </rv>
  <rv s="1">
    <fb>1.7841509740383198E-2</fb>
    <v>23</v>
  </rv>
  <rv s="1">
    <fb>13480.148224391</fb>
    <v>24</v>
  </rv>
  <rv s="1">
    <fb>1.76</fb>
    <v>25</v>
  </rv>
  <rv s="1">
    <fb>0.68922933392256491</fb>
    <v>23</v>
  </rv>
  <rv s="1">
    <fb>25.117096134653099</fb>
    <v>28</v>
  </rv>
  <rv s="1">
    <fb>1.42</fb>
    <v>29</v>
  </rv>
  <rv s="1">
    <fb>530832908737.862</fb>
    <v>30</v>
  </rv>
  <rv s="1">
    <fb>1.2657537999999999</fb>
    <v>23</v>
  </rv>
  <rv s="1">
    <fb>0.6698824000000001</fb>
    <v>23</v>
  </rv>
  <rv s="2">
    <v>1</v>
    <v>21</v>
    <v>33</v>
    <v>7</v>
    <v>0</v>
    <v>Image of Sweden</v>
  </rv>
  <rv s="1">
    <fb>2.2000000000000002</fb>
    <v>28</v>
  </rv>
  <rv s="0">
    <v>805306368</v>
    <v>Carl XVI Gustaf of Sweden (Monarch)</v>
    <v>d74145c5-55cc-559b-1761-543f3fbf2fcd</v>
    <v>en-US</v>
    <v>Generic</v>
  </rv>
  <rv s="0">
    <v>805306368</v>
    <v>Ulf Kristersson (Prime minister)</v>
    <v>b10837fe-3ec0-27e8-04f3-230e5f1c436f</v>
    <v>en-US</v>
    <v>Generic</v>
  </rv>
  <rv s="3">
    <v>4</v>
  </rv>
  <rv s="4">
    <v>https://www.bing.com/search?q=sweden&amp;form=skydnc</v>
    <v>Learn more on Bing</v>
  </rv>
  <rv s="1">
    <fb>82.512195121951194</fb>
    <v>28</v>
  </rv>
  <rv s="1">
    <fb>289877140000</fb>
    <v>30</v>
  </rv>
  <rv s="1">
    <fb>4</fb>
    <v>28</v>
  </rv>
  <rv s="3">
    <v>5</v>
  </rv>
  <rv s="1">
    <fb>0.15191583449999999</fb>
    <v>23</v>
  </rv>
  <rv s="1">
    <fb>3.984</fb>
    <v>25</v>
  </rv>
  <rv s="1">
    <fb>10415811</fb>
    <v>24</v>
  </rv>
  <rv s="1">
    <fb>0.23100000000000001</fb>
    <v>23</v>
  </rv>
  <rv s="1">
    <fb>0.223</fb>
    <v>23</v>
  </rv>
  <rv s="1">
    <fb>0.371</fb>
    <v>23</v>
  </rv>
  <rv s="1">
    <fb>0.03</fb>
    <v>23</v>
  </rv>
  <rv s="1">
    <fb>8.3000000000000004E-2</fb>
    <v>23</v>
  </rv>
  <rv s="1">
    <fb>0.13900000000000001</fb>
    <v>23</v>
  </rv>
  <rv s="1">
    <fb>0.17600000000000002</fb>
    <v>23</v>
  </rv>
  <rv s="1">
    <fb>0.64561996459960891</fb>
    <v>23</v>
  </rv>
  <rv s="0">
    <v>536870912</v>
    <v>Blekinge County</v>
    <v>f42b0a89-7f16-f3ac-1c08-bf416e533f12</v>
    <v>en-US</v>
    <v>Map</v>
  </rv>
  <rv s="0">
    <v>536870912</v>
    <v>Dalarna County</v>
    <v>dc686086-9714-0fc8-877f-623421e32d97</v>
    <v>en-US</v>
    <v>Map</v>
  </rv>
  <rv s="0">
    <v>536870912</v>
    <v>Gotland County</v>
    <v>f5173bdd-5938-3166-7ba6-c11a9da66db1</v>
    <v>en-US</v>
    <v>Map</v>
  </rv>
  <rv s="0">
    <v>536870912</v>
    <v>Gävleborg County</v>
    <v>2fa0e9bf-9a1f-2db4-ff85-974c84f03f11</v>
    <v>en-US</v>
    <v>Map</v>
  </rv>
  <rv s="0">
    <v>536870912</v>
    <v>Halland County</v>
    <v>5481447f-928d-c108-02bf-694684b100d7</v>
    <v>en-US</v>
    <v>Map</v>
  </rv>
  <rv s="0">
    <v>536870912</v>
    <v>Jämtland County</v>
    <v>6a67f9a4-8a7c-72f0-397e-99932d75a5cc</v>
    <v>en-US</v>
    <v>Map</v>
  </rv>
  <rv s="0">
    <v>536870912</v>
    <v>Jönköping County</v>
    <v>4a52f0db-caec-d69c-e4fc-043d1e5a5128</v>
    <v>en-US</v>
    <v>Map</v>
  </rv>
  <rv s="0">
    <v>536870912</v>
    <v>Kalmar County</v>
    <v>d6332475-042c-41cf-bea3-d9da728e8c07</v>
    <v>en-US</v>
    <v>Map</v>
  </rv>
  <rv s="0">
    <v>536870912</v>
    <v>Kronoberg County</v>
    <v>f3a677ac-87ae-cc8a-2a3d-a13738ebe6cb</v>
    <v>en-US</v>
    <v>Map</v>
  </rv>
  <rv s="0">
    <v>536870912</v>
    <v>Norrbotten County</v>
    <v>c860fcb0-9345-ca80-5100-5bafcdbf2263</v>
    <v>en-US</v>
    <v>Map</v>
  </rv>
  <rv s="0">
    <v>536870912</v>
    <v>Skåne County</v>
    <v>1a7ebb30-64eb-43da-b5e5-6b7ab82a8f94</v>
    <v>en-US</v>
    <v>Map</v>
  </rv>
  <rv s="0">
    <v>536870912</v>
    <v>Stockholm County</v>
    <v>41fffb7d-bbe9-8d1b-286b-f0fdeb3ab886</v>
    <v>en-US</v>
    <v>Map</v>
  </rv>
  <rv s="0">
    <v>536870912</v>
    <v>Södermanland County</v>
    <v>b438dc8e-7013-5013-903f-c9921861268e</v>
    <v>en-US</v>
    <v>Map</v>
  </rv>
  <rv s="0">
    <v>536870912</v>
    <v>Uppsala County</v>
    <v>e2d7075a-c293-6db6-92ac-bdee4711a5d0</v>
    <v>en-US</v>
    <v>Map</v>
  </rv>
  <rv s="0">
    <v>536870912</v>
    <v>Värmland County</v>
    <v>b2aa94cd-cc7f-eaf1-fded-87f65509841d</v>
    <v>en-US</v>
    <v>Map</v>
  </rv>
  <rv s="0">
    <v>536870912</v>
    <v>Västerbotten County</v>
    <v>cc98b155-efa3-e92b-fee4-917b63865fcd</v>
    <v>en-US</v>
    <v>Map</v>
  </rv>
  <rv s="0">
    <v>536870912</v>
    <v>Västernorrland County</v>
    <v>a35ed386-5b37-a411-1499-a7d817b777bd</v>
    <v>en-US</v>
    <v>Map</v>
  </rv>
  <rv s="0">
    <v>536870912</v>
    <v>Västmanland County</v>
    <v>417f3366-57d0-4c10-ee14-819f1c4201df</v>
    <v>en-US</v>
    <v>Map</v>
  </rv>
  <rv s="0">
    <v>536870912</v>
    <v>Västra Götaland County</v>
    <v>ec27be9f-c019-4bd7-6372-f8f07b5ef74c</v>
    <v>en-US</v>
    <v>Map</v>
  </rv>
  <rv s="0">
    <v>536870912</v>
    <v>Örebro County</v>
    <v>efe70c03-c63c-a6f2-2d91-08beb34f7d5a</v>
    <v>en-US</v>
    <v>Map</v>
  </rv>
  <rv s="0">
    <v>536870912</v>
    <v>Östergötland County</v>
    <v>01c3007b-b64c-a1f4-0a51-e925799b11b3</v>
    <v>en-US</v>
    <v>Map</v>
  </rv>
  <rv s="3">
    <v>6</v>
  </rv>
  <rv s="1">
    <fb>0.27911031322372698</fb>
    <v>23</v>
  </rv>
  <rv s="1">
    <fb>0.49099999999999999</fb>
    <v>23</v>
  </rv>
  <rv s="1">
    <fb>6.4759998321533202E-2</fb>
    <v>31</v>
  </rv>
  <rv s="1">
    <fb>9021165</fb>
    <v>24</v>
  </rv>
  <rv s="6">
    <v>#VALUE!</v>
    <v>en-US</v>
    <v>a5928099-53c3-11a8-91e6-6fe59b8c4f9a</v>
    <v>536870912</v>
    <v>1</v>
    <v>36</v>
    <v>37</v>
    <v>Sweden</v>
    <v>19</v>
    <v>20</v>
    <v>Map</v>
    <v>21</v>
    <v>38</v>
    <v>SE</v>
    <v>59</v>
    <v>60</v>
    <v>61</v>
    <v>62</v>
    <v>63</v>
    <v>64</v>
    <v>65</v>
    <v>66</v>
    <v>67</v>
    <v>SEK</v>
    <v>Sweden, formally the Kingdom of Sweden, is a Nordic country located on the Scandinavian Peninsula in Northern Europe. At 450,295 square kilometres, Sweden is the largest Nordic country and the fifth-largest country in Europe. The capital and ...</v>
    <v>68</v>
    <v>69</v>
    <v>70</v>
    <v>71</v>
    <v>72</v>
    <v>73</v>
    <v>74</v>
    <v>75</v>
    <v>76</v>
    <v>77</v>
    <v>64</v>
    <v>80</v>
    <v>81</v>
    <v>82</v>
    <v>83</v>
    <v>84</v>
    <v>Sweden</v>
    <v>Du gamla, du fria</v>
    <v>85</v>
    <v>Konungariket Sverige</v>
    <v>86</v>
    <v>87</v>
    <v>88</v>
    <v>89</v>
    <v>90</v>
    <v>91</v>
    <v>92</v>
    <v>93</v>
    <v>94</v>
    <v>95</v>
    <v>96</v>
    <v>118</v>
    <v>119</v>
    <v>53</v>
    <v>120</v>
    <v>121</v>
    <v>Sweden</v>
    <v>122</v>
    <v>mdp/vdpid/221</v>
  </rv>
  <rv s="0">
    <v>536870912</v>
    <v>Hong Kong</v>
    <v>304df1d5-38ee-e835-eb2a-554caba5c30e</v>
    <v>en-US</v>
    <v>Map</v>
  </rv>
  <rv s="1">
    <fb>4.7619047619047603E-2</fb>
    <v>23</v>
  </rv>
  <rv s="1">
    <fb>2755.03</fb>
    <v>24</v>
  </rv>
  <rv s="1">
    <fb>7.2</fb>
    <v>25</v>
  </rv>
  <rv s="1">
    <fb>852</fb>
    <v>26</v>
  </rv>
  <rv s="0">
    <v>536870912</v>
    <v>Victoria City, Hong Kong</v>
    <v>644c4679-89fe-6735-4bef-8faef0ed623b</v>
    <v>en-US</v>
    <v>Map</v>
  </rv>
  <rv s="1">
    <fb>43644.633999999998</fb>
    <v>24</v>
  </rv>
  <rv s="1">
    <fb>134.593052867475</fb>
    <v>27</v>
  </rv>
  <rv s="1">
    <fb>2.8649279875438E-2</fb>
    <v>23</v>
  </rv>
  <rv s="1">
    <fb>6083.2699356802004</fb>
    <v>24</v>
  </rv>
  <rv s="1">
    <fb>1.0720000000000001</fb>
    <v>25</v>
  </rv>
  <rv s="1">
    <fb>93.172881620063393</fb>
    <v>28</v>
  </rv>
  <rv s="1">
    <fb>1.86</fb>
    <v>29</v>
  </rv>
  <rv s="1">
    <fb>366029556273.05103</fb>
    <v>30</v>
  </rv>
  <rv s="1">
    <fb>1.0861767</fb>
    <v>23</v>
  </rv>
  <rv s="1">
    <fb>0.76922230000000003</fb>
    <v>23</v>
  </rv>
  <rv s="2">
    <v>2</v>
    <v>21</v>
    <v>40</v>
    <v>7</v>
    <v>0</v>
    <v>Image of Hong Kong</v>
  </rv>
  <rv s="0">
    <v>536870912</v>
    <v>Kowloon</v>
    <v>4cda8ccc-49df-e25d-4081-af247bd5d447</v>
    <v>en-US</v>
    <v>Map</v>
  </rv>
  <rv s="0">
    <v>805306368</v>
    <v>Andrew Cheung (Chief justice)</v>
    <v>36491eb6-74e3-798a-a69e-2ab92526ae1b</v>
    <v>en-US</v>
    <v>Generic</v>
  </rv>
  <rv s="3">
    <v>7</v>
  </rv>
  <rv s="4">
    <v>https://www.bing.com/search?q=hong+kong&amp;form=skydnc</v>
    <v>Learn more on Bing</v>
  </rv>
  <rv s="1">
    <fb>84.934146341463403</fb>
    <v>28</v>
  </rv>
  <rv s="1">
    <fb>4899234580000</fb>
    <v>30</v>
  </rv>
  <rv s="1">
    <fb>4.4400000000000004</fb>
    <v>29</v>
  </rv>
  <rv s="3">
    <v>8</v>
  </rv>
  <rv s="1">
    <fb>1.319</fb>
    <v>25</v>
  </rv>
  <rv s="1">
    <fb>7413100</fb>
    <v>24</v>
  </rv>
  <rv s="1">
    <fb>0.60073001861572306</fb>
    <v>23</v>
  </rv>
  <rv s="0">
    <v>536870912</v>
    <v>Islands District</v>
    <v>5bdf8194-b276-735c-ac74-e88355020236</v>
    <v>en-US</v>
    <v>Map</v>
  </rv>
  <rv s="0">
    <v>536870912</v>
    <v>Kwai Tsing District</v>
    <v>0e5adc30-bbc5-561d-0ea5-180def80cb8b</v>
    <v>en-US</v>
    <v>Map</v>
  </rv>
  <rv s="0">
    <v>536870912</v>
    <v>North District</v>
    <v>185560c4-98cd-cc5d-6ac1-86042a480b7f</v>
    <v>en-US</v>
    <v>Map</v>
  </rv>
  <rv s="0">
    <v>536870912</v>
    <v>Sai Kung District</v>
    <v>0970bcac-02b0-1256-3a73-8384b3fb581a</v>
    <v>en-US</v>
    <v>Map</v>
  </rv>
  <rv s="0">
    <v>536870912</v>
    <v>Sha Tin District</v>
    <v>0bfe1f57-2536-4d8d-8937-5b1767c1bd64</v>
    <v>en-US</v>
    <v>Map</v>
  </rv>
  <rv s="0">
    <v>536870912</v>
    <v>Tsuen Wan District</v>
    <v>881f6332-17c3-31f0-5bbb-80a6e03a659b</v>
    <v>en-US</v>
    <v>Map</v>
  </rv>
  <rv s="0">
    <v>536870912</v>
    <v>Yuen Long District</v>
    <v>6dd23954-1c99-93ff-43e6-243e5e04dc16</v>
    <v>en-US</v>
    <v>Map</v>
  </rv>
  <rv s="0">
    <v>536870912</v>
    <v>Kwun Tong District</v>
    <v>ba2899cd-c851-4cab-1b1a-43d4e689e00e</v>
    <v>en-US</v>
    <v>Map</v>
  </rv>
  <rv s="0">
    <v>536870912</v>
    <v>Sham Shui Po District</v>
    <v>0269996a-7970-1bfb-7d58-c440478d9f91</v>
    <v>en-US</v>
    <v>Map</v>
  </rv>
  <rv s="0">
    <v>536870912</v>
    <v>Wong Tai Sin District</v>
    <v>391dbba1-d7b7-80ad-8690-57535114a00c</v>
    <v>en-US</v>
    <v>Map</v>
  </rv>
  <rv s="0">
    <v>536870912</v>
    <v>Yau Tsim Mong District</v>
    <v>951bea36-6539-b6a8-cd39-cea775856c83</v>
    <v>en-US</v>
    <v>Map</v>
  </rv>
  <rv s="0">
    <v>536870912</v>
    <v>Central and Western District</v>
    <v>9fb55a03-1ad3-b893-8fd0-33154c2b8d18</v>
    <v>en-US</v>
    <v>Map</v>
  </rv>
  <rv s="0">
    <v>536870912</v>
    <v>Eastern District</v>
    <v>a9a6d632-df48-06db-02ed-74541bcfd3bd</v>
    <v>en-US</v>
    <v>Map</v>
  </rv>
  <rv s="0">
    <v>536870912</v>
    <v>Southern District</v>
    <v>7d733cf9-b54b-c040-aeb7-2a4756a0df0c</v>
    <v>en-US</v>
    <v>Map</v>
  </rv>
  <rv s="0">
    <v>536870912</v>
    <v>Wan Chai District</v>
    <v>904dae61-da79-b31c-7ad0-caf5f96394bb</v>
    <v>en-US</v>
    <v>Map</v>
  </rv>
  <rv s="3">
    <v>9</v>
  </rv>
  <rv s="3">
    <v>10</v>
  </rv>
  <rv s="1">
    <fb>0.21899999999999997</fb>
    <v>23</v>
  </rv>
  <rv s="1">
    <fb>3.6289999485015899E-2</fb>
    <v>31</v>
  </rv>
  <rv s="1">
    <fb>7507400</fb>
    <v>24</v>
  </rv>
  <rv s="7">
    <v>#VALUE!</v>
    <v>en-US</v>
    <v>304df1d5-38ee-e835-eb2a-554caba5c30e</v>
    <v>536870912</v>
    <v>1</v>
    <v>43</v>
    <v>44</v>
    <v>Hong Kong</v>
    <v>19</v>
    <v>20</v>
    <v>Map</v>
    <v>21</v>
    <v>45</v>
    <v>HK</v>
    <v>125</v>
    <v>126</v>
    <v>127</v>
    <v>128</v>
    <v>129</v>
    <v>130</v>
    <v>131</v>
    <v>132</v>
    <v>HKD</v>
    <v>Hong Kong is a special administrative region of the People's Republic of China. With 7.4 million residents of various nationalities in a 1,104-square-kilometre territory, Hong Kong is one of the most densely populated territories in the world.</v>
    <v>133</v>
    <v>134</v>
    <v>135</v>
    <v>136</v>
    <v>137</v>
    <v>138</v>
    <v>139</v>
    <v>140</v>
    <v>141</v>
    <v>143</v>
    <v>144</v>
    <v>145</v>
    <v>146</v>
    <v>147</v>
    <v>Hong Kong</v>
    <v>March of the Volunteers</v>
    <v>148</v>
    <v>中華人民共和國香港特別行政區</v>
    <v>149</v>
    <v>150</v>
    <v>151</v>
    <v>167</v>
    <v>168</v>
    <v>169</v>
    <v>170</v>
    <v>Hong Kong</v>
    <v>171</v>
    <v>mdp/vdpid/104</v>
  </rv>
  <rv s="0">
    <v>536870912</v>
    <v>Germany</v>
    <v>75c62d8e-1449-4e4d-b188-d9e88f878dd9</v>
    <v>en-US</v>
    <v>Map</v>
  </rv>
  <rv s="1">
    <fb>0.47678612319670299</fb>
    <v>23</v>
  </rv>
  <rv s="1">
    <fb>357587.77</fb>
    <v>24</v>
  </rv>
  <rv s="1">
    <fb>180000</fb>
    <v>24</v>
  </rv>
  <rv s="1">
    <fb>9.5</fb>
    <v>25</v>
  </rv>
  <rv s="1">
    <fb>49</fb>
    <v>26</v>
  </rv>
  <rv s="0">
    <v>536870912</v>
    <v>Berlin</v>
    <v>42784943-7c23-7672-5527-06f89b965cdf</v>
    <v>en-US</v>
    <v>Map</v>
  </rv>
  <rv s="1">
    <fb>727972.84</fb>
    <v>24</v>
  </rv>
  <rv s="1">
    <fb>112.854887342124</fb>
    <v>27</v>
  </rv>
  <rv s="1">
    <fb>1.4456670146976E-2</fb>
    <v>23</v>
  </rv>
  <rv s="1">
    <fb>7035.4829747167596</fb>
    <v>24</v>
  </rv>
  <rv s="1">
    <fb>1.56</fb>
    <v>25</v>
  </rv>
  <rv s="1">
    <fb>0.326912067781085</fb>
    <v>23</v>
  </rv>
  <rv s="1">
    <fb>78.862551056754995</fb>
    <v>28</v>
  </rv>
  <rv s="1">
    <fb>1.39</fb>
    <v>29</v>
  </rv>
  <rv s="1">
    <fb>3845630030823.52</fb>
    <v>30</v>
  </rv>
  <rv s="1">
    <fb>1.0402236</fb>
    <v>23</v>
  </rv>
  <rv s="1">
    <fb>0.70246649999999999</fb>
    <v>23</v>
  </rv>
  <rv s="2">
    <v>3</v>
    <v>21</v>
    <v>47</v>
    <v>7</v>
    <v>0</v>
    <v>Image of Germany</v>
  </rv>
  <rv s="1">
    <fb>3.1</fb>
    <v>28</v>
  </rv>
  <rv s="0">
    <v>805306368</v>
    <v>Frank-Walter Steinmeier (President)</v>
    <v>a6d595f9-116c-57de-2b35-48e9bde9f83d</v>
    <v>en-US</v>
    <v>Generic</v>
  </rv>
  <rv s="3">
    <v>11</v>
  </rv>
  <rv s="4">
    <v>https://www.bing.com/search?q=germany&amp;form=skydnc</v>
    <v>Learn more on Bing</v>
  </rv>
  <rv s="1">
    <fb>80.892682926829295</fb>
    <v>28</v>
  </rv>
  <rv s="1">
    <fb>2098173930000</fb>
    <v>30</v>
  </rv>
  <rv s="1">
    <fb>7</fb>
    <v>28</v>
  </rv>
  <rv s="1">
    <fb>9.99</fb>
    <v>29</v>
  </rv>
  <rv s="3">
    <v>12</v>
  </rv>
  <rv s="1">
    <fb>0.12528421940000001</fb>
    <v>23</v>
  </rv>
  <rv s="1">
    <fb>4.2488000000000001</fb>
    <v>25</v>
  </rv>
  <rv s="1">
    <fb>83149300</fb>
    <v>24</v>
  </rv>
  <rv s="1">
    <fb>0.22800000000000001</fb>
    <v>23</v>
  </rv>
  <rv s="1">
    <fb>0.24600000000000002</fb>
    <v>23</v>
  </rv>
  <rv s="1">
    <fb>0.39600000000000002</fb>
    <v>23</v>
  </rv>
  <rv s="1">
    <fb>2.8999999999999998E-2</fb>
    <v>23</v>
  </rv>
  <rv s="1">
    <fb>7.5999999999999998E-2</fb>
    <v>23</v>
  </rv>
  <rv s="1">
    <fb>0.128</fb>
    <v>23</v>
  </rv>
  <rv s="1">
    <fb>0.17100000000000001</fb>
    <v>23</v>
  </rv>
  <rv s="1">
    <fb>0.60811000823974604</fb>
    <v>23</v>
  </rv>
  <rv s="0">
    <v>536870912</v>
    <v>Baden-Württemberg</v>
    <v>e4767d1d-15fd-a8bd-1fcd-f8214d3c189f</v>
    <v>en-US</v>
    <v>Map</v>
  </rv>
  <rv s="0">
    <v>536870912</v>
    <v>Bavaria</v>
    <v>e4f7e69f-e1bc-189a-d23d-b2ecee6a88d5</v>
    <v>en-US</v>
    <v>Map</v>
  </rv>
  <rv s="0">
    <v>536870912</v>
    <v>Bremen</v>
    <v>70a6262d-6ded-6a1a-8a3d-e24538d50a05</v>
    <v>en-US</v>
    <v>Map</v>
  </rv>
  <rv s="0">
    <v>536870912</v>
    <v>Hamburg</v>
    <v>0937ec8c-54f7-94c7-d7b8-0ea8c6cfce6f</v>
    <v>en-US</v>
    <v>Map</v>
  </rv>
  <rv s="0">
    <v>536870912</v>
    <v>Mecklenburg-Vorpommern</v>
    <v>b0adc1b4-6fe2-3ad0-81e1-78c9ba53cedb</v>
    <v>en-US</v>
    <v>Map</v>
  </rv>
  <rv s="0">
    <v>536870912</v>
    <v>Lower Saxony</v>
    <v>c91589e2-9db8-e9f2-b60d-1000c3502bc2</v>
    <v>en-US</v>
    <v>Map</v>
  </rv>
  <rv s="0">
    <v>536870912</v>
    <v>North Rhine-Westphalia</v>
    <v>7192ac29-308b-9018-2da7-1d16b5afb233</v>
    <v>en-US</v>
    <v>Map</v>
  </rv>
  <rv s="0">
    <v>536870912</v>
    <v>Rhineland-Palatinate</v>
    <v>b2634da1-26f3-4709-d63d-9f9489a33d9c</v>
    <v>en-US</v>
    <v>Map</v>
  </rv>
  <rv s="0">
    <v>536870912</v>
    <v>Saarland</v>
    <v>077b3058-0078-d492-aee0-52b8d21ee39e</v>
    <v>en-US</v>
    <v>Map</v>
  </rv>
  <rv s="0">
    <v>536870912</v>
    <v>Saxony</v>
    <v>db04ed86-d227-952f-dbae-2881e92d2d0a</v>
    <v>en-US</v>
    <v>Map</v>
  </rv>
  <rv s="0">
    <v>536870912</v>
    <v>Saxony-Anhalt</v>
    <v>6af91c75-020d-7d63-0e2d-ab73f9f73280</v>
    <v>en-US</v>
    <v>Map</v>
  </rv>
  <rv s="0">
    <v>536870912</v>
    <v>Schleswig-Holstein</v>
    <v>6dde426c-96c7-18bd-f4e1-b41b7575557a</v>
    <v>en-US</v>
    <v>Map</v>
  </rv>
  <rv s="0">
    <v>536870912</v>
    <v>Brandenburg</v>
    <v>c841173c-24ae-1249-8be1-c2ff2ec02111</v>
    <v>en-US</v>
    <v>Map</v>
  </rv>
  <rv s="0">
    <v>536870912</v>
    <v>Hesse</v>
    <v>90fbe078-3753-40db-ff12-40aa58e76c5f</v>
    <v>en-US</v>
    <v>Map</v>
  </rv>
  <rv s="3">
    <v>13</v>
  </rv>
  <rv s="1">
    <fb>0.11505903952014901</fb>
    <v>23</v>
  </rv>
  <rv s="1">
    <fb>0.48799999999999999</fb>
    <v>23</v>
  </rv>
  <rv s="1">
    <fb>3.0429999828338602E-2</fb>
    <v>31</v>
  </rv>
  <rv s="1">
    <fb>64324835</fb>
    <v>24</v>
  </rv>
  <rv s="5">
    <v>#VALUE!</v>
    <v>en-US</v>
    <v>75c62d8e-1449-4e4d-b188-d9e88f878dd9</v>
    <v>536870912</v>
    <v>1</v>
    <v>50</v>
    <v>17</v>
    <v>Germany</v>
    <v>19</v>
    <v>20</v>
    <v>Map</v>
    <v>21</v>
    <v>51</v>
    <v>DE</v>
    <v>174</v>
    <v>175</v>
    <v>176</v>
    <v>177</v>
    <v>178</v>
    <v>179</v>
    <v>180</v>
    <v>181</v>
    <v>182</v>
    <v>DEM</v>
    <v>Germany, officially the Federal Republic of Germany, is a country in Central Europe. It is the most populous member state of the European Union. Germany lies between the Baltic and North Sea to the north and the Alps to the south. Its 16 ...</v>
    <v>183</v>
    <v>184</v>
    <v>185</v>
    <v>186</v>
    <v>187</v>
    <v>188</v>
    <v>189</v>
    <v>190</v>
    <v>191</v>
    <v>192</v>
    <v>179</v>
    <v>194</v>
    <v>195</v>
    <v>196</v>
    <v>197</v>
    <v>198</v>
    <v>199</v>
    <v>Germany</v>
    <v>National Anthem of Germany</v>
    <v>200</v>
    <v>Bundesrepublik Deutschland</v>
    <v>201</v>
    <v>202</v>
    <v>203</v>
    <v>204</v>
    <v>205</v>
    <v>206</v>
    <v>207</v>
    <v>208</v>
    <v>209</v>
    <v>210</v>
    <v>211</v>
    <v>226</v>
    <v>227</v>
    <v>53</v>
    <v>228</v>
    <v>229</v>
    <v>Germany</v>
    <v>230</v>
    <v>mdp/vdpid/94</v>
  </rv>
  <rv s="0">
    <v>536870912</v>
    <v>Australia</v>
    <v>06de2191-243d-a83f-6990-2eb1c7f3382a</v>
    <v>en-US</v>
    <v>Map</v>
  </rv>
  <rv s="1">
    <fb>0.48241944248714902</fb>
    <v>23</v>
  </rv>
  <rv s="1">
    <fb>7692024</fb>
    <v>24</v>
  </rv>
  <rv s="1">
    <fb>58000</fb>
    <v>24</v>
  </rv>
  <rv s="1">
    <fb>12.6</fb>
    <v>25</v>
  </rv>
  <rv s="1">
    <fb>61</fb>
    <v>26</v>
  </rv>
  <rv s="0">
    <v>536870912</v>
    <v>Canberra</v>
    <v>59ab58e3-2f00-9175-e7b8-76d910040855</v>
    <v>en-US</v>
    <v>Map</v>
  </rv>
  <rv s="1">
    <fb>375907.837</fb>
    <v>24</v>
  </rv>
  <rv s="1">
    <fb>119.797086368366</fb>
    <v>27</v>
  </rv>
  <rv s="1">
    <fb>1.61076787290379E-2</fb>
    <v>23</v>
  </rv>
  <rv s="1">
    <fb>10071.3989785006</fb>
    <v>24</v>
  </rv>
  <rv s="1">
    <fb>1.74</fb>
    <v>25</v>
  </rv>
  <rv s="1">
    <fb>0.16258278059599401</fb>
    <v>23</v>
  </rv>
  <rv s="1">
    <fb>89.625630110237395</fb>
    <v>28</v>
  </rv>
  <rv s="1">
    <fb>0.93</fb>
    <v>29</v>
  </rv>
  <rv s="1">
    <fb>1392680589329.1399</fb>
    <v>30</v>
  </rv>
  <rv s="1">
    <fb>1.0033898000000001</fb>
    <v>23</v>
  </rv>
  <rv s="1">
    <fb>1.1314216000000001</fb>
    <v>23</v>
  </rv>
  <rv s="2">
    <v>4</v>
    <v>21</v>
    <v>53</v>
    <v>7</v>
    <v>0</v>
    <v>Image of Australia</v>
  </rv>
  <rv s="0">
    <v>536870912</v>
    <v>Sydney</v>
    <v>3ecec2e8-2993-42e7-7299-f693bbe3b9b9</v>
    <v>en-US</v>
    <v>Map</v>
  </rv>
  <rv s="0">
    <v>805306368</v>
    <v>Charles III (Monarch)</v>
    <v>afc6f6a9-5b55-9178-3e6f-2c8b6d16ee9c</v>
    <v>en-US</v>
    <v>Generic</v>
  </rv>
  <rv s="0">
    <v>805306368</v>
    <v>Anthony Albanese (Prime minister)</v>
    <v>00f8b947-2f64-9828-df4d-5993583bdbe4</v>
    <v>en-US</v>
    <v>Generic</v>
  </rv>
  <rv s="3">
    <v>14</v>
  </rv>
  <rv s="4">
    <v>https://www.bing.com/search?q=australia&amp;form=skydnc</v>
    <v>Learn more on Bing</v>
  </rv>
  <rv s="1">
    <fb>82.748780487804893</fb>
    <v>28</v>
  </rv>
  <rv s="1">
    <fb>1487598500000</fb>
    <v>30</v>
  </rv>
  <rv s="1">
    <fb>6</fb>
    <v>28</v>
  </rv>
  <rv s="1">
    <fb>13.59</fb>
    <v>29</v>
  </rv>
  <rv s="3">
    <v>15</v>
  </rv>
  <rv s="1">
    <fb>0.19558295019999999</fb>
    <v>23</v>
  </rv>
  <rv s="1">
    <fb>3.6778</fb>
    <v>25</v>
  </rv>
  <rv s="1">
    <fb>25688079</fb>
    <v>24</v>
  </rv>
  <rv s="1">
    <fb>0.221</fb>
    <v>23</v>
  </rv>
  <rv s="1">
    <fb>0.27</fb>
    <v>23</v>
  </rv>
  <rv s="1">
    <fb>0.42100000000000004</fb>
    <v>23</v>
  </rv>
  <rv s="1">
    <fb>2.7999999999999997E-2</fb>
    <v>23</v>
  </rv>
  <rv s="1">
    <fb>7.400000000000001E-2</fb>
    <v>23</v>
  </rv>
  <rv s="1">
    <fb>0.122</fb>
    <v>23</v>
  </rv>
  <rv s="1">
    <fb>0.161</fb>
    <v>23</v>
  </rv>
  <rv s="1">
    <fb>0.65517997741699208</fb>
    <v>23</v>
  </rv>
  <rv s="0">
    <v>536870912</v>
    <v>Australian Capital Territory</v>
    <v>c296eb2e-2c1a-16bf-bc37-164541ce7365</v>
    <v>en-US</v>
    <v>Map</v>
  </rv>
  <rv s="0">
    <v>536870912</v>
    <v>New South Wales</v>
    <v>9143b1e4-782f-52c3-0f4a-cea5eaf6f36a</v>
    <v>en-US</v>
    <v>Map</v>
  </rv>
  <rv s="0">
    <v>536870912</v>
    <v>Northern Territory</v>
    <v>20947ace-4dd4-0516-21df-2af8da517b06</v>
    <v>en-US</v>
    <v>Map</v>
  </rv>
  <rv s="0">
    <v>536870912</v>
    <v>Queensland</v>
    <v>d8d1c6ea-bc68-82f2-5bb3-ae7aa11442b4</v>
    <v>en-US</v>
    <v>Map</v>
  </rv>
  <rv s="0">
    <v>536870912</v>
    <v>South Australia</v>
    <v>202994ba-49c2-98c5-91fa-e0b05ffcf2da</v>
    <v>en-US</v>
    <v>Map</v>
  </rv>
  <rv s="0">
    <v>536870912</v>
    <v>Tasmania</v>
    <v>8327961c-5e1c-9007-38cc-b90bc76e7bc3</v>
    <v>en-US</v>
    <v>Map</v>
  </rv>
  <rv s="0">
    <v>536870912</v>
    <v>Victoria</v>
    <v>afad25fd-4cbc-2e30-7764-19bd8a1cb1bc</v>
    <v>en-US</v>
    <v>Map</v>
  </rv>
  <rv s="0">
    <v>536870912</v>
    <v>Western Australia</v>
    <v>bf87c7cd-72cb-99af-809b-eb7577149dcd</v>
    <v>en-US</v>
    <v>Map</v>
  </rv>
  <rv s="0">
    <v>536870912</v>
    <v>Christmas Island</v>
    <v>66788ba9-2bf3-1a5c-abea-c2feb1989f85</v>
    <v>en-US</v>
    <v>Map</v>
  </rv>
  <rv s="0">
    <v>536870912</v>
    <v>Ashmore and Cartier Islands</v>
    <v>0cf3b96d-0c52-2057-50e3-f4d0baacc740</v>
    <v>en-US</v>
    <v>Map</v>
  </rv>
  <rv s="0">
    <v>536870912</v>
    <v>Cocos (Keeling) Islands</v>
    <v>02bce610-1981-8169-049c-5f416771ad7e</v>
    <v>en-US</v>
    <v>Map</v>
  </rv>
  <rv s="0">
    <v>536870912</v>
    <v>Coral Sea Islands</v>
    <v>12fcab3d-6815-b0bc-3cf7-b1396ef5cd47</v>
    <v>en-US</v>
    <v>Map</v>
  </rv>
  <rv s="0">
    <v>536870912</v>
    <v>Heard Island and McDonald Islands</v>
    <v>fb1ed011-1cc6-3fa2-760a-a9290a0bfc5d</v>
    <v>en-US</v>
    <v>Map</v>
  </rv>
  <rv s="0">
    <v>536870912</v>
    <v>Jervis Bay Territory</v>
    <v>e59341af-b7a6-b4f4-6a5d-590c58c94b7c</v>
    <v>en-US</v>
    <v>Map</v>
  </rv>
  <rv s="0">
    <v>536870912</v>
    <v>Norfolk Island</v>
    <v>edf78bdd-d272-9969-118f-522fd065d490</v>
    <v>en-US</v>
    <v>Map</v>
  </rv>
  <rv s="3">
    <v>16</v>
  </rv>
  <rv s="1">
    <fb>0.22985815296127299</fb>
    <v>23</v>
  </rv>
  <rv s="1">
    <fb>0.47399999999999998</fb>
    <v>23</v>
  </rv>
  <rv s="1">
    <fb>5.2680001258850098E-2</fb>
    <v>31</v>
  </rv>
  <rv s="1">
    <fb>21844756</fb>
    <v>24</v>
  </rv>
  <rv s="8">
    <v>#VALUE!</v>
    <v>en-US</v>
    <v>06de2191-243d-a83f-6990-2eb1c7f3382a</v>
    <v>536870912</v>
    <v>1</v>
    <v>56</v>
    <v>57</v>
    <v>Australia</v>
    <v>19</v>
    <v>20</v>
    <v>Map</v>
    <v>21</v>
    <v>58</v>
    <v>AU</v>
    <v>233</v>
    <v>234</v>
    <v>235</v>
    <v>236</v>
    <v>237</v>
    <v>238</v>
    <v>239</v>
    <v>240</v>
    <v>241</v>
    <v>AUD</v>
    <v>Australia, officially the Commonwealth of Australia, is a country comprising the mainland of the Australian continent, the island of Tasmania, and numerous smaller islands. Australia is the largest country by area in Oceania and the world's ...</v>
    <v>242</v>
    <v>243</v>
    <v>244</v>
    <v>245</v>
    <v>246</v>
    <v>247</v>
    <v>248</v>
    <v>249</v>
    <v>250</v>
    <v>192</v>
    <v>251</v>
    <v>254</v>
    <v>255</v>
    <v>256</v>
    <v>257</v>
    <v>258</v>
    <v>259</v>
    <v>Australia</v>
    <v>Advance Australia Fair</v>
    <v>260</v>
    <v>Commonwealth of Australia</v>
    <v>261</v>
    <v>262</v>
    <v>263</v>
    <v>264</v>
    <v>265</v>
    <v>266</v>
    <v>267</v>
    <v>268</v>
    <v>269</v>
    <v>270</v>
    <v>271</v>
    <v>287</v>
    <v>288</v>
    <v>289</v>
    <v>290</v>
    <v>Australia</v>
    <v>291</v>
    <v>mdp/vdpid/12</v>
  </rv>
  <rv s="0">
    <v>536870912</v>
    <v>Austria</v>
    <v>c3f78b59-5e8d-133a-d0e2-ff2e71c4a5d5</v>
    <v>en-US</v>
    <v>Map</v>
  </rv>
  <rv s="1">
    <fb>0.32356676139641499</fb>
    <v>23</v>
  </rv>
  <rv s="1">
    <fb>83878.990000000005</fb>
    <v>24</v>
  </rv>
  <rv s="1">
    <fb>21000</fb>
    <v>24</v>
  </rv>
  <rv s="1">
    <fb>9.6999999999999993</fb>
    <v>25</v>
  </rv>
  <rv s="1">
    <fb>43</fb>
    <v>26</v>
  </rv>
  <rv s="0">
    <v>536870912</v>
    <v>Vienna</v>
    <v>a844b6d2-ff6e-902b-d359-8f7db08f7bb9</v>
    <v>en-US</v>
    <v>Map</v>
  </rv>
  <rv s="1">
    <fb>61447.919000000002</fb>
    <v>24</v>
  </rv>
  <rv s="1">
    <fb>118.057979804947</fb>
    <v>27</v>
  </rv>
  <rv s="1">
    <fb>1.5308955342270201E-2</fb>
    <v>23</v>
  </rv>
  <rv s="1">
    <fb>8355.8419518213395</fb>
    <v>24</v>
  </rv>
  <rv s="1">
    <fb>1.47</fb>
    <v>25</v>
  </rv>
  <rv s="1">
    <fb>0.46905712836916402</fb>
    <v>23</v>
  </rv>
  <rv s="1">
    <fb>65.661821989472699</fb>
    <v>28</v>
  </rv>
  <rv s="1">
    <fb>1.2</fb>
    <v>29</v>
  </rv>
  <rv s="1">
    <fb>446314739528.46997</fb>
    <v>30</v>
  </rv>
  <rv s="1">
    <fb>1.0311315000000001</fb>
    <v>23</v>
  </rv>
  <rv s="1">
    <fb>0.85057140000000009</fb>
    <v>23</v>
  </rv>
  <rv s="2">
    <v>5</v>
    <v>21</v>
    <v>60</v>
    <v>7</v>
    <v>0</v>
    <v>Image of Austria</v>
  </rv>
  <rv s="1">
    <fb>2.9</fb>
    <v>28</v>
  </rv>
  <rv s="0">
    <v>805306368</v>
    <v>Alexander Van der Bellen (President)</v>
    <v>09a88c4e-ba78-3b88-7539-fedb6d48b4a2</v>
    <v>en-US</v>
    <v>Generic</v>
  </rv>
  <rv s="3">
    <v>17</v>
  </rv>
  <rv s="4">
    <v>https://www.bing.com/search?q=austria&amp;form=skydnc</v>
    <v>Learn more on Bing</v>
  </rv>
  <rv s="1">
    <fb>81.643902439024401</fb>
    <v>28</v>
  </rv>
  <rv s="1">
    <fb>133098220000</fb>
    <v>30</v>
  </rv>
  <rv s="3">
    <v>18</v>
  </rv>
  <rv s="1">
    <fb>0.179240277</fb>
    <v>23</v>
  </rv>
  <rv s="1">
    <fb>5.1696999999999997</fb>
    <v>25</v>
  </rv>
  <rv s="1">
    <fb>8955797</fb>
    <v>24</v>
  </rv>
  <rv s="1">
    <fb>0.23</fb>
    <v>23</v>
  </rv>
  <rv s="1">
    <fb>0.37799999999999995</fb>
    <v>23</v>
  </rv>
  <rv s="1">
    <fb>0.08</fb>
    <v>23</v>
  </rv>
  <rv s="1">
    <fb>0.13300000000000001</fb>
    <v>23</v>
  </rv>
  <rv s="1">
    <fb>0.17800000000000002</fb>
    <v>23</v>
  </rv>
  <rv s="1">
    <fb>0.60683998107910198</fb>
    <v>23</v>
  </rv>
  <rv s="0">
    <v>536870912</v>
    <v>Burgenland</v>
    <v>20b1c17e-6204-a0df-6047-2725dec16761</v>
    <v>en-US</v>
    <v>Map</v>
  </rv>
  <rv s="0">
    <v>536870912</v>
    <v>Carinthia</v>
    <v>5e37573b-7455-bff5-b6e2-1efd0b0d6059</v>
    <v>en-US</v>
    <v>Map</v>
  </rv>
  <rv s="0">
    <v>536870912</v>
    <v>Lower Austria</v>
    <v>4dcd6132-5fe3-19ce-a37c-ff75732178e2</v>
    <v>en-US</v>
    <v>Map</v>
  </rv>
  <rv s="0">
    <v>536870912</v>
    <v>Upper Austria</v>
    <v>5eda3d8d-2623-8c5c-71b9-98e76b245f37</v>
    <v>en-US</v>
    <v>Map</v>
  </rv>
  <rv s="0">
    <v>536870912</v>
    <v>Salzburg</v>
    <v>f1e6feb1-ca38-e293-2657-06a535e7d8ed</v>
    <v>en-US</v>
    <v>Map</v>
  </rv>
  <rv s="0">
    <v>536870912</v>
    <v>Styria</v>
    <v>27e5c768-8121-a58a-3641-f4576289d790</v>
    <v>en-US</v>
    <v>Map</v>
  </rv>
  <rv s="0">
    <v>536870912</v>
    <v>Tyrol</v>
    <v>bbfb1e8f-7c58-8f12-9249-9ff4d210f1d6</v>
    <v>en-US</v>
    <v>Map</v>
  </rv>
  <rv s="0">
    <v>536870912</v>
    <v>Vorarlberg</v>
    <v>515e6b8f-2ef0-2ac9-184c-2834f6770193</v>
    <v>en-US</v>
    <v>Map</v>
  </rv>
  <rv s="3">
    <v>19</v>
  </rv>
  <rv s="1">
    <fb>0.25405547466329398</fb>
    <v>23</v>
  </rv>
  <rv s="1">
    <fb>0.51400000000000001</fb>
    <v>23</v>
  </rv>
  <rv s="1">
    <fb>4.6739997863769499E-2</fb>
    <v>31</v>
  </rv>
  <rv s="1">
    <fb>5194416</fb>
    <v>24</v>
  </rv>
  <rv s="6">
    <v>#VALUE!</v>
    <v>en-US</v>
    <v>c3f78b59-5e8d-133a-d0e2-ff2e71c4a5d5</v>
    <v>536870912</v>
    <v>1</v>
    <v>63</v>
    <v>37</v>
    <v>Austria</v>
    <v>19</v>
    <v>20</v>
    <v>Map</v>
    <v>21</v>
    <v>22</v>
    <v>AT</v>
    <v>294</v>
    <v>295</v>
    <v>296</v>
    <v>297</v>
    <v>298</v>
    <v>299</v>
    <v>300</v>
    <v>301</v>
    <v>302</v>
    <v>ATS</v>
    <v>Austria, formally the Republic of Austria, is a landlocked country in Central Europe, lying in the Eastern Alps. It is a federation of nine federal states, one of which is the capital, Vienna, the most populous city and federal state. Austria is ...</v>
    <v>303</v>
    <v>304</v>
    <v>305</v>
    <v>306</v>
    <v>307</v>
    <v>308</v>
    <v>309</v>
    <v>310</v>
    <v>311</v>
    <v>312</v>
    <v>299</v>
    <v>314</v>
    <v>315</v>
    <v>316</v>
    <v>317</v>
    <v>25</v>
    <v>Austria</v>
    <v>Land der Berge, Land am Strome</v>
    <v>318</v>
    <v>Österreich</v>
    <v>319</v>
    <v>320</v>
    <v>321</v>
    <v>89</v>
    <v>322</v>
    <v>323</v>
    <v>92</v>
    <v>324</v>
    <v>325</v>
    <v>326</v>
    <v>327</v>
    <v>336</v>
    <v>337</v>
    <v>53</v>
    <v>338</v>
    <v>339</v>
    <v>Austria</v>
    <v>340</v>
    <v>mdp/vdpid/14</v>
  </rv>
  <rv s="1">
    <fb>19186</fb>
    <v>24</v>
  </rv>
  <rv s="0">
    <v>536870912</v>
    <v>Sankt Pölten</v>
    <v>aa2dcb4c-f474-1acf-48be-a457aeb29d68</v>
    <v>en-US</v>
    <v>Map</v>
  </rv>
  <rv s="2">
    <v>6</v>
    <v>21</v>
    <v>64</v>
    <v>7</v>
    <v>0</v>
    <v>Image of Lower Austria</v>
  </rv>
  <rv s="0">
    <v>805306368</v>
    <v>Johanna Mikl-Leitner (Governor)</v>
    <v>3b108396-2914-4b20-a3f3-8f1e33f274bb</v>
    <v>en-US</v>
    <v>Generic</v>
  </rv>
  <rv s="0">
    <v>805306368</v>
    <v>Udo Landbauer (Deputy Governor)</v>
    <v>4e3101d0-4f92-ac61-6173-ce59837441d9</v>
    <v>en-US</v>
    <v>Generic</v>
  </rv>
  <rv s="3">
    <v>20</v>
  </rv>
  <rv s="4">
    <v>https://www.bing.com/search?q=lower+austria&amp;form=skydnc</v>
    <v>Learn more on Bing</v>
  </rv>
  <rv s="1">
    <fb>1684287</fb>
    <v>24</v>
  </rv>
  <rv s="9">
    <v>#VALUE!</v>
    <v>en-US</v>
    <v>4dcd6132-5fe3-19ce-a37c-ff75732178e2</v>
    <v>536870912</v>
    <v>1</v>
    <v>66</v>
    <v>67</v>
    <v>Lower Austria</v>
    <v>19</v>
    <v>20</v>
    <v>Map</v>
    <v>21</v>
    <v>68</v>
    <v>AT-3</v>
    <v>342</v>
    <v>343</v>
    <v>293</v>
    <v>Lower Austria is one of the nine states of Austria, located in the northeastern corner of the country. Since 1986, the capital of Lower Austria has been Sankt Pölten, replacing Vienna, which became a separate state in 1921. With a land area of ...</v>
    <v>344</v>
    <v>343</v>
    <v>347</v>
    <v>348</v>
    <v>Lower Austria</v>
    <v>349</v>
    <v>Lower Austria</v>
    <v>mdp/vdpid/23330</v>
  </rv>
  <rv s="1">
    <fb>11981.92</fb>
    <v>24</v>
  </rv>
  <rv s="0">
    <v>536870912</v>
    <v>Linz</v>
    <v>7f07773a-2de5-78da-ece8-2a7fe6dc5114</v>
    <v>en-US</v>
    <v>Map</v>
  </rv>
  <rv s="2">
    <v>7</v>
    <v>21</v>
    <v>69</v>
    <v>7</v>
    <v>0</v>
    <v>Image of Upper Austria</v>
  </rv>
  <rv s="0">
    <v>805306368</v>
    <v>Thomas Stelzer (Governor)</v>
    <v>bfbe04d8-4c07-63f8-2114-19ee4d0b5b38</v>
    <v>en-US</v>
    <v>Generic</v>
  </rv>
  <rv s="3">
    <v>21</v>
  </rv>
  <rv s="4">
    <v>https://www.bing.com/search?q=upper+austria&amp;form=skydnc</v>
    <v>Learn more on Bing</v>
  </rv>
  <rv s="1">
    <fb>1490279</fb>
    <v>24</v>
  </rv>
  <rv s="9">
    <v>#VALUE!</v>
    <v>en-US</v>
    <v>5eda3d8d-2623-8c5c-71b9-98e76b245f37</v>
    <v>536870912</v>
    <v>1</v>
    <v>71</v>
    <v>67</v>
    <v>Upper Austria</v>
    <v>19</v>
    <v>20</v>
    <v>Map</v>
    <v>21</v>
    <v>68</v>
    <v>AT-4</v>
    <v>351</v>
    <v>352</v>
    <v>293</v>
    <v>Upper Austria is one of the nine states or Länder of Austria. Its capital is Linz. Upper Austria borders Germany and the Czech Republic, as well as the other Austrian states of Lower Austria, Styria, and Salzburg. With an area of 11,982 km² and ...</v>
    <v>353</v>
    <v>352</v>
    <v>355</v>
    <v>356</v>
    <v>Upper Austria</v>
    <v>357</v>
    <v>Upper Austria</v>
    <v>mdp/vdpid/24093</v>
  </rv>
  <rv s="0">
    <v>536870912</v>
    <v>Canada</v>
    <v>370ed614-32e1-4326-a356-dc0a7dd56aaa</v>
    <v>en-US</v>
    <v>Map</v>
  </rv>
  <rv s="1">
    <fb>6.8918382450780802E-2</fb>
    <v>23</v>
  </rv>
  <rv s="1">
    <fb>9984670</fb>
    <v>24</v>
  </rv>
  <rv s="1">
    <fb>72000</fb>
    <v>24</v>
  </rv>
  <rv s="1">
    <fb>10.1</fb>
    <v>25</v>
  </rv>
  <rv s="1">
    <fb>1</fb>
    <v>26</v>
  </rv>
  <rv s="0">
    <v>536870912</v>
    <v>Ottawa</v>
    <v>3f2544d2-4937-9101-2f53-621199e253e5</v>
    <v>en-US</v>
    <v>Map</v>
  </rv>
  <rv s="1">
    <fb>544894.19799999997</fb>
    <v>24</v>
  </rv>
  <rv s="1">
    <fb>116.75729822552999</fb>
    <v>27</v>
  </rv>
  <rv s="1">
    <fb>1.9492690241159599E-2</fb>
    <v>23</v>
  </rv>
  <rv s="1">
    <fb>15588.4871464315</fb>
    <v>24</v>
  </rv>
  <rv s="1">
    <fb>1.4987999999999999</fb>
    <v>25</v>
  </rv>
  <rv s="1">
    <fb>0.38161546668997998</fb>
    <v>23</v>
  </rv>
  <rv s="1">
    <fb>74.089062024805997</fb>
    <v>28</v>
  </rv>
  <rv s="1">
    <fb>0.81</fb>
    <v>29</v>
  </rv>
  <rv s="1">
    <fb>1736425629519.96</fb>
    <v>30</v>
  </rv>
  <rv s="1">
    <fb>1.0094368</fb>
    <v>23</v>
  </rv>
  <rv s="1">
    <fb>0.68922510000000003</fb>
    <v>23</v>
  </rv>
  <rv s="2">
    <v>8</v>
    <v>21</v>
    <v>73</v>
    <v>7</v>
    <v>0</v>
    <v>Image of Canada</v>
  </rv>
  <rv s="1">
    <fb>4.3</fb>
    <v>28</v>
  </rv>
  <rv s="0">
    <v>536870912</v>
    <v>Toronto</v>
    <v>e9c1d78f-effd-4cbf-af56-ce709763b200</v>
    <v>en-US</v>
    <v>Map</v>
  </rv>
  <rv s="0">
    <v>805306368</v>
    <v>Justin Trudeau (Prime minister)</v>
    <v>d37aba31-28d1-b943-f0c6-dbddeb460528</v>
    <v>en-US</v>
    <v>Generic</v>
  </rv>
  <rv s="3">
    <v>22</v>
  </rv>
  <rv s="4">
    <v>https://www.bing.com/search?q=canada+country&amp;form=skydnc</v>
    <v>Learn more on Bing</v>
  </rv>
  <rv s="1">
    <fb>81.948780487804896</fb>
    <v>28</v>
  </rv>
  <rv s="1">
    <fb>1937902710000</fb>
    <v>30</v>
  </rv>
  <rv s="1">
    <fb>10</fb>
    <v>28</v>
  </rv>
  <rv s="1">
    <fb>9.51</fb>
    <v>29</v>
  </rv>
  <rv s="3">
    <v>23</v>
  </rv>
  <rv s="1">
    <fb>0.1458492763</fb>
    <v>23</v>
  </rv>
  <rv s="1">
    <fb>2.6101999999999999</fb>
    <v>25</v>
  </rv>
  <rv s="1">
    <fb>38246108</fb>
    <v>24</v>
  </rv>
  <rv s="1">
    <fb>0.251</fb>
    <v>23</v>
  </rv>
  <rv s="1">
    <fb>0.40600000000000003</fb>
    <v>23</v>
  </rv>
  <rv s="1">
    <fb>6.7000000000000004E-2</fb>
    <v>23</v>
  </rv>
  <rv s="1">
    <fb>0.124</fb>
    <v>23</v>
  </rv>
  <rv s="1">
    <fb>0.17</fb>
    <v>23</v>
  </rv>
  <rv s="1">
    <fb>0.65070999145507802</fb>
    <v>23</v>
  </rv>
  <rv s="0">
    <v>536870912</v>
    <v>Ontario</v>
    <v>070ad921-224a-9ed5-6fe1-8eab57b4b2e7</v>
    <v>en-US</v>
    <v>Map</v>
  </rv>
  <rv s="0">
    <v>536870912</v>
    <v>Quebec</v>
    <v>32da1fe8-6bb5-f40e-e008-82becf7ef390</v>
    <v>en-US</v>
    <v>Map</v>
  </rv>
  <rv s="0">
    <v>536870912</v>
    <v>Nova Scotia</v>
    <v>baa4aedd-bbb6-989e-cba4-ec2c9bdd906a</v>
    <v>en-US</v>
    <v>Map</v>
  </rv>
  <rv s="0">
    <v>536870912</v>
    <v>New Brunswick</v>
    <v>ed967bed-da27-9206-2407-d4e698015192</v>
    <v>en-US</v>
    <v>Map</v>
  </rv>
  <rv s="0">
    <v>536870912</v>
    <v>Manitoba</v>
    <v>21c9c883-dcc4-1490-a815-79c6eb525369</v>
    <v>en-US</v>
    <v>Map</v>
  </rv>
  <rv s="0">
    <v>536870912</v>
    <v>Newfoundland and Labrador</v>
    <v>895215e2-2c65-6494-fa6a-1f441a39ac4f</v>
    <v>en-US</v>
    <v>Map</v>
  </rv>
  <rv s="0">
    <v>536870912</v>
    <v>Prince Edward Island</v>
    <v>4e4aadcb-4928-0762-e307-bc01ba8f3dfb</v>
    <v>en-US</v>
    <v>Map</v>
  </rv>
  <rv s="0">
    <v>536870912</v>
    <v>Saskatchewan</v>
    <v>ec7108bb-bd34-c969-f3f2-2a9eed70102e</v>
    <v>en-US</v>
    <v>Map</v>
  </rv>
  <rv s="0">
    <v>536870912</v>
    <v>Alberta</v>
    <v>ac4b7d59-c4be-889f-9a45-7e7c524794ec</v>
    <v>en-US</v>
    <v>Map</v>
  </rv>
  <rv s="0">
    <v>536870912</v>
    <v>Yukon</v>
    <v>68d0a1b9-92a8-857c-53f4-9150cd050ece</v>
    <v>en-US</v>
    <v>Map</v>
  </rv>
  <rv s="0">
    <v>536870912</v>
    <v>Northwest Territories</v>
    <v>2e2284ce-2cc1-0b16-10e6-0783ada7c95b</v>
    <v>en-US</v>
    <v>Map</v>
  </rv>
  <rv s="0">
    <v>536870912</v>
    <v>Nunavut</v>
    <v>5220a5b2-1244-23fe-9851-d4b0373ac92e</v>
    <v>en-US</v>
    <v>Map</v>
  </rv>
  <rv s="0">
    <v>536870912</v>
    <v>British Columbia</v>
    <v>32a8fd1c-cd9d-0da9-35fb-f952ed824d4f</v>
    <v>en-US</v>
    <v>Map</v>
  </rv>
  <rv s="3">
    <v>24</v>
  </rv>
  <rv s="1">
    <fb>0.12844017475747799</fb>
    <v>23</v>
  </rv>
  <rv s="3">
    <v>25</v>
  </rv>
  <rv s="1">
    <fb>0.245</fb>
    <v>23</v>
  </rv>
  <rv s="1">
    <fb>5.5640001296997095E-2</fb>
    <v>31</v>
  </rv>
  <rv s="1">
    <fb>30628482</fb>
    <v>24</v>
  </rv>
  <rv s="5">
    <v>#VALUE!</v>
    <v>en-US</v>
    <v>370ed614-32e1-4326-a356-dc0a7dd56aaa</v>
    <v>536870912</v>
    <v>1</v>
    <v>76</v>
    <v>17</v>
    <v>Canada</v>
    <v>19</v>
    <v>20</v>
    <v>Map</v>
    <v>21</v>
    <v>77</v>
    <v>CA</v>
    <v>360</v>
    <v>361</v>
    <v>362</v>
    <v>363</v>
    <v>364</v>
    <v>365</v>
    <v>366</v>
    <v>367</v>
    <v>368</v>
    <v>CAD</v>
    <v>Canada is a country in North America. Its ten provinces and three territories extend from the Atlantic Ocean to the Pacific Ocean and northward into the Arctic Ocean, making it the world's second-largest country by total area, with the world's ...</v>
    <v>369</v>
    <v>370</v>
    <v>371</v>
    <v>372</v>
    <v>373</v>
    <v>374</v>
    <v>375</v>
    <v>376</v>
    <v>377</v>
    <v>378</v>
    <v>379</v>
    <v>381</v>
    <v>382</v>
    <v>383</v>
    <v>384</v>
    <v>385</v>
    <v>386</v>
    <v>Canada</v>
    <v>O Canada</v>
    <v>387</v>
    <v>Canada</v>
    <v>388</v>
    <v>389</v>
    <v>390</v>
    <v>31</v>
    <v>391</v>
    <v>392</v>
    <v>34</v>
    <v>393</v>
    <v>394</v>
    <v>395</v>
    <v>396</v>
    <v>410</v>
    <v>411</v>
    <v>412</v>
    <v>413</v>
    <v>414</v>
    <v>Canada</v>
    <v>415</v>
    <v>mdp/vdpid/39</v>
  </rv>
  <rv s="0">
    <v>536870912</v>
    <v>Czech Republic</v>
    <v>fad646aa-8363-3101-5672-40c77f3e5f2e</v>
    <v>en-US</v>
    <v>Map</v>
  </rv>
  <rv s="1">
    <fb>0.45182595182595198</fb>
    <v>23</v>
  </rv>
  <rv s="1">
    <fb>78866</fb>
    <v>24</v>
  </rv>
  <rv s="1">
    <fb>23000</fb>
    <v>24</v>
  </rv>
  <rv s="1">
    <fb>10.7</fb>
    <v>25</v>
  </rv>
  <rv s="1">
    <fb>420</fb>
    <v>26</v>
  </rv>
  <rv s="0">
    <v>536870912</v>
    <v>Prague</v>
    <v>a3446df9-1e81-03b1-d08c-0593eead811a</v>
    <v>en-US</v>
    <v>Map</v>
  </rv>
  <rv s="1">
    <fb>102217.625</fb>
    <v>24</v>
  </rv>
  <rv s="1">
    <fb>116.47554201756</fb>
    <v>27</v>
  </rv>
  <rv s="1">
    <fb>2.8478759591804698E-2</fb>
    <v>23</v>
  </rv>
  <rv s="1">
    <fb>6258.8910370365902</fb>
    <v>24</v>
  </rv>
  <rv s="1">
    <fb>1.69</fb>
    <v>25</v>
  </rv>
  <rv s="1">
    <fb>0.34563584563584598</fb>
    <v>23</v>
  </rv>
  <rv s="1">
    <fb>77.734587058078404</fb>
    <v>28</v>
  </rv>
  <rv s="1">
    <fb>1.17</fb>
    <v>29</v>
  </rv>
  <rv s="1">
    <fb>246489245494.88199</fb>
    <v>30</v>
  </rv>
  <rv s="1">
    <fb>1.0067098999999999</fb>
    <v>23</v>
  </rv>
  <rv s="1">
    <fb>0.64078689999999994</fb>
    <v>23</v>
  </rv>
  <rv s="2">
    <v>9</v>
    <v>21</v>
    <v>79</v>
    <v>7</v>
    <v>0</v>
    <v>Image of Czech Republic</v>
  </rv>
  <rv s="1">
    <fb>2.7</fb>
    <v>28</v>
  </rv>
  <rv s="0">
    <v>805306368</v>
    <v>Petr Pavel (President)</v>
    <v>d133c401-15a5-39bf-10bf-1972348f28d4</v>
    <v>en-US</v>
    <v>Generic</v>
  </rv>
  <rv s="0">
    <v>805306368</v>
    <v>Petr Fiala (Prime minister)</v>
    <v>94c5e109-309a-4d02-82a1-0a375d38ebb6</v>
    <v>en-US</v>
    <v>Generic</v>
  </rv>
  <rv s="3">
    <v>26</v>
  </rv>
  <rv s="4">
    <v>https://www.bing.com/search?q=czech+republic&amp;form=skydnc</v>
    <v>Learn more on Bing</v>
  </rv>
  <rv s="1">
    <fb>78.978048780487796</fb>
    <v>28</v>
  </rv>
  <rv s="1">
    <fb>40912350000</fb>
    <v>30</v>
  </rv>
  <rv s="1">
    <fb>3</fb>
    <v>28</v>
  </rv>
  <rv s="1">
    <fb>3</fb>
    <v>29</v>
  </rv>
  <rv s="3">
    <v>27</v>
  </rv>
  <rv s="1">
    <fb>0.14828394619999999</fb>
    <v>23</v>
  </rv>
  <rv s="1">
    <fb>4.1208</fb>
    <v>25</v>
  </rv>
  <rv s="1">
    <fb>10505772</fb>
    <v>24</v>
  </rv>
  <rv s="1">
    <fb>0.22</fb>
    <v>23</v>
  </rv>
  <rv s="1">
    <fb>0.215</fb>
    <v>23</v>
  </rv>
  <rv s="1">
    <fb>0.35399999999999998</fb>
    <v>23</v>
  </rv>
  <rv s="1">
    <fb>4.2000000000000003E-2</fb>
    <v>23</v>
  </rv>
  <rv s="1">
    <fb>0.10199999999999999</fb>
    <v>23</v>
  </rv>
  <rv s="1">
    <fb>0.14699999999999999</fb>
    <v>23</v>
  </rv>
  <rv s="1">
    <fb>0.17699999999999999</fb>
    <v>23</v>
  </rv>
  <rv s="1">
    <fb>0.605589981079102</fb>
    <v>23</v>
  </rv>
  <rv s="0">
    <v>536870912</v>
    <v>Central Bohemian Region</v>
    <v>ba7fad13-77f9-9e97-9d42-e1e8295655c9</v>
    <v>en-US</v>
    <v>Map</v>
  </rv>
  <rv s="0">
    <v>536870912</v>
    <v>South Bohemian Region</v>
    <v>e1b81e0a-e323-e2f6-46dc-bf29cce19523</v>
    <v>en-US</v>
    <v>Map</v>
  </rv>
  <rv s="0">
    <v>536870912</v>
    <v>Karlovy Vary Region</v>
    <v>43142966-7706-2e9b-d11a-5fb45ba79b0e</v>
    <v>en-US</v>
    <v>Map</v>
  </rv>
  <rv s="0">
    <v>536870912</v>
    <v>Ústí nad Labem Region</v>
    <v>84ac999f-4fcf-08c7-ad6a-b627b78df13a</v>
    <v>en-US</v>
    <v>Map</v>
  </rv>
  <rv s="0">
    <v>536870912</v>
    <v>South Moravian Region</v>
    <v>8ce5cb2e-b8b6-fb00-088c-dcd2e5614ed6</v>
    <v>en-US</v>
    <v>Map</v>
  </rv>
  <rv s="0">
    <v>536870912</v>
    <v>Moravian-Silesian Region</v>
    <v>c6f2f307-fba5-fed4-dfa8-03cfa173dfc7</v>
    <v>en-US</v>
    <v>Map</v>
  </rv>
  <rv s="3">
    <v>28</v>
  </rv>
  <rv s="1">
    <fb>0.14886478136042899</fb>
    <v>23</v>
  </rv>
  <rv s="1">
    <fb>0.46100000000000002</fb>
    <v>23</v>
  </rv>
  <rv s="1">
    <fb>1.9329999685287501E-2</fb>
    <v>31</v>
  </rv>
  <rv s="1">
    <fb>7887156</fb>
    <v>24</v>
  </rv>
  <rv s="8">
    <v>#VALUE!</v>
    <v>en-US</v>
    <v>fad646aa-8363-3101-5672-40c77f3e5f2e</v>
    <v>536870912</v>
    <v>1</v>
    <v>82</v>
    <v>57</v>
    <v>Czech Republic</v>
    <v>19</v>
    <v>20</v>
    <v>Map</v>
    <v>21</v>
    <v>83</v>
    <v>CZ</v>
    <v>418</v>
    <v>419</v>
    <v>420</v>
    <v>421</v>
    <v>422</v>
    <v>423</v>
    <v>424</v>
    <v>425</v>
    <v>426</v>
    <v>CZK</v>
    <v>The Czech Republic, also known as Czechia, is a landlocked country in Central Europe. Historically known as Bohemia, it is bordered by Austria to the south, Germany to the west, Poland to the northeast, and Slovakia to the southeast. The Czech ...</v>
    <v>427</v>
    <v>428</v>
    <v>429</v>
    <v>430</v>
    <v>431</v>
    <v>432</v>
    <v>433</v>
    <v>434</v>
    <v>435</v>
    <v>436</v>
    <v>423</v>
    <v>439</v>
    <v>440</v>
    <v>441</v>
    <v>442</v>
    <v>443</v>
    <v>444</v>
    <v>Czech Republic</v>
    <v>Kde domov můj</v>
    <v>445</v>
    <v>Česká republika</v>
    <v>446</v>
    <v>447</v>
    <v>448</v>
    <v>449</v>
    <v>450</v>
    <v>451</v>
    <v>452</v>
    <v>453</v>
    <v>454</v>
    <v>455</v>
    <v>456</v>
    <v>463</v>
    <v>464</v>
    <v>465</v>
    <v>466</v>
    <v>Czech Republic</v>
    <v>467</v>
    <v>mdp/vdpid/75</v>
  </rv>
  <rv s="0">
    <v>536870912</v>
    <v>Finland</v>
    <v>ceea53a9-734c-46c7-a9f7-185e7cf6826e</v>
    <v>en-US</v>
    <v>Map</v>
  </rv>
  <rv s="1">
    <fb>7.4857688131354697E-2</fb>
    <v>23</v>
  </rv>
  <rv s="1">
    <fb>303963.28000000003</fb>
    <v>24</v>
  </rv>
  <rv s="1">
    <fb>25000</fb>
    <v>24</v>
  </rv>
  <rv s="1">
    <fb>8.6</fb>
    <v>25</v>
  </rv>
  <rv s="1">
    <fb>358</fb>
    <v>26</v>
  </rv>
  <rv s="0">
    <v>536870912</v>
    <v>Helsinki</v>
    <v>0aeca411-32eb-87fa-e67f-5c3dacc3532c</v>
    <v>en-US</v>
    <v>Map</v>
  </rv>
  <rv s="1">
    <fb>45870.502999999997</fb>
    <v>24</v>
  </rv>
  <rv s="1">
    <fb>112.331712088838</fb>
    <v>27</v>
  </rv>
  <rv s="1">
    <fb>1.0240939296342899E-2</fb>
    <v>23</v>
  </rv>
  <rv s="1">
    <fb>15249.989380230199</fb>
    <v>24</v>
  </rv>
  <rv s="1">
    <fb>1.41</fb>
    <v>25</v>
  </rv>
  <rv s="1">
    <fb>0.7310716988582151</fb>
    <v>23</v>
  </rv>
  <rv s="1">
    <fb>40.207982989952903</fb>
    <v>28</v>
  </rv>
  <rv s="1">
    <fb>1.45</fb>
    <v>29</v>
  </rv>
  <rv s="1">
    <fb>268761201364.70499</fb>
    <v>30</v>
  </rv>
  <rv s="1">
    <fb>1.0015464000000001</fb>
    <v>23</v>
  </rv>
  <rv s="1">
    <fb>0.88197829999999999</fb>
    <v>23</v>
  </rv>
  <rv s="2">
    <v>10</v>
    <v>21</v>
    <v>85</v>
    <v>7</v>
    <v>0</v>
    <v>Image of Finland</v>
  </rv>
  <rv s="1">
    <fb>1.4</fb>
    <v>28</v>
  </rv>
  <rv s="0">
    <v>805306368</v>
    <v>Sauli Niinistö (President)</v>
    <v>dfa3cf27-7df7-88a9-8b9c-02e10c3ab58a</v>
    <v>en-US</v>
    <v>Generic</v>
  </rv>
  <rv s="0">
    <v>805306368</v>
    <v>Petteri Orpo (Prime minister)</v>
    <v>f89fd370-e67c-1205-35bf-ef0bc79a5a2e</v>
    <v>en-US</v>
    <v>Generic</v>
  </rv>
  <rv s="3">
    <v>29</v>
  </rv>
  <rv s="4">
    <v>https://www.bing.com/search?q=finland&amp;form=skydnc</v>
    <v>Learn more on Bing</v>
  </rv>
  <rv s="1">
    <fb>81.734146341463401</fb>
    <v>28</v>
  </rv>
  <rv s="1">
    <fb>183765380000</fb>
    <v>30</v>
  </rv>
  <rv s="3">
    <v>30</v>
  </rv>
  <rv s="1">
    <fb>0.19890897120000001</fb>
    <v>23</v>
  </rv>
  <rv s="1">
    <fb>3.8079999999999998</fb>
    <v>25</v>
  </rv>
  <rv s="1">
    <fb>5541017</fb>
    <v>24</v>
  </rv>
  <rv s="1">
    <fb>0.22600000000000001</fb>
    <v>23</v>
  </rv>
  <rv s="1">
    <fb>0.36899999999999999</fb>
    <v>23</v>
  </rv>
  <rv s="1">
    <fb>3.7999999999999999E-2</fb>
    <v>23</v>
  </rv>
  <rv s="1">
    <fb>9.4E-2</fb>
    <v>23</v>
  </rv>
  <rv s="1">
    <fb>0.14000000000000001</fb>
    <v>23</v>
  </rv>
  <rv s="1">
    <fb>0.17399999999999999</fb>
    <v>23</v>
  </rv>
  <rv s="1">
    <fb>0.59081001281738299</fb>
    <v>23</v>
  </rv>
  <rv s="0">
    <v>536870912</v>
    <v>Finland Proper</v>
    <v>36f656ca-0603-8487-ecd9-ad449dcc8d00</v>
    <v>en-US</v>
    <v>Map</v>
  </rv>
  <rv s="0">
    <v>536870912</v>
    <v>Uusimaa</v>
    <v>aeb26ea9-2089-3324-80d3-641f3baa97bc</v>
    <v>en-US</v>
    <v>Map</v>
  </rv>
  <rv s="0">
    <v>536870912</v>
    <v>Satakunta</v>
    <v>62dab655-b1ff-c539-4d43-b29a865d202d</v>
    <v>en-US</v>
    <v>Map</v>
  </rv>
  <rv s="0">
    <v>536870912</v>
    <v>Päijänne Tavastia</v>
    <v>a894d559-d5c1-2174-7d8c-5ce5194e4d8d</v>
    <v>en-US</v>
    <v>Map</v>
  </rv>
  <rv s="0">
    <v>536870912</v>
    <v>North Savo</v>
    <v>f4605db2-8131-4e30-6ff3-b26c4edcd3a5</v>
    <v>en-US</v>
    <v>Map</v>
  </rv>
  <rv s="0">
    <v>536870912</v>
    <v>North Ostrobothnia</v>
    <v>38a96244-d1b6-0cd2-0a5f-c4f71fdfb058</v>
    <v>en-US</v>
    <v>Map</v>
  </rv>
  <rv s="0">
    <v>536870912</v>
    <v>North Karelia</v>
    <v>8f782f0d-9789-3cf0-a6bd-73c64f46ad75</v>
    <v>en-US</v>
    <v>Map</v>
  </rv>
  <rv s="0">
    <v>536870912</v>
    <v>Ostrobothnia</v>
    <v>433576fc-e9eb-202e-bf37-ad7d25850cd2</v>
    <v>en-US</v>
    <v>Map</v>
  </rv>
  <rv s="0">
    <v>536870912</v>
    <v>Pirkanmaa</v>
    <v>efa83642-e73e-4c06-3b89-befa0538fef8</v>
    <v>en-US</v>
    <v>Map</v>
  </rv>
  <rv s="0">
    <v>536870912</v>
    <v>Lapland</v>
    <v>35688ab6-5a44-f256-ae52-9509c95e57c4</v>
    <v>en-US</v>
    <v>Map</v>
  </rv>
  <rv s="0">
    <v>536870912</v>
    <v>Kymenlaakso</v>
    <v>420f22d8-81a7-101d-bbbd-695a0d9c0254</v>
    <v>en-US</v>
    <v>Map</v>
  </rv>
  <rv s="0">
    <v>536870912</v>
    <v>Central Finland</v>
    <v>da7cb687-7e8e-9492-e8d7-971a6acd8591</v>
    <v>en-US</v>
    <v>Map</v>
  </rv>
  <rv s="0">
    <v>536870912</v>
    <v>Central Ostrobothnia</v>
    <v>2ea2271e-1e9b-9eb0-5c2e-1956c8acdec8</v>
    <v>en-US</v>
    <v>Map</v>
  </rv>
  <rv s="0">
    <v>536870912</v>
    <v>Kanta-Häme</v>
    <v>3da25e41-5c32-8c9a-b775-1144a7adb11b</v>
    <v>en-US</v>
    <v>Map</v>
  </rv>
  <rv s="0">
    <v>536870912</v>
    <v>Kainuu</v>
    <v>7528e56e-a1c3-7311-5e74-00b9ae5b6616</v>
    <v>en-US</v>
    <v>Map</v>
  </rv>
  <rv s="0">
    <v>536870912</v>
    <v>South Savo</v>
    <v>b907be48-40f4-42e2-8180-d6b9ecb7bbeb</v>
    <v>en-US</v>
    <v>Map</v>
  </rv>
  <rv s="0">
    <v>536870912</v>
    <v>South Ostrobothnia</v>
    <v>ee7c4f66-0eb6-edae-cd31-d52870ce057b</v>
    <v>en-US</v>
    <v>Map</v>
  </rv>
  <rv s="0">
    <v>536870912</v>
    <v>South Karelia</v>
    <v>0242e7c7-6306-3225-9d67-6224857383b8</v>
    <v>en-US</v>
    <v>Map</v>
  </rv>
  <rv s="0">
    <v>536870912</v>
    <v>Åland</v>
    <v>ab8a831d-0b71-1ead-44a6-e6abe024bb96</v>
    <v>en-US</v>
    <v>Map</v>
  </rv>
  <rv s="3">
    <v>31</v>
  </rv>
  <rv s="1">
    <fb>0.20839038093492801</fb>
    <v>23</v>
  </rv>
  <rv s="1">
    <fb>0.36599999999999999</fb>
    <v>23</v>
  </rv>
  <rv s="1">
    <fb>6.594999790191651E-2</fb>
    <v>31</v>
  </rv>
  <rv s="1">
    <fb>4716888</fb>
    <v>24</v>
  </rv>
  <rv s="10">
    <v>#VALUE!</v>
    <v>en-US</v>
    <v>ceea53a9-734c-46c7-a9f7-185e7cf6826e</v>
    <v>536870912</v>
    <v>1</v>
    <v>88</v>
    <v>89</v>
    <v>Finland</v>
    <v>19</v>
    <v>20</v>
    <v>Map</v>
    <v>21</v>
    <v>90</v>
    <v>FI</v>
    <v>470</v>
    <v>471</v>
    <v>472</v>
    <v>473</v>
    <v>474</v>
    <v>475</v>
    <v>476</v>
    <v>477</v>
    <v>478</v>
    <v>EUR</v>
    <v>Finland, officially the Republic of Finland, is a Nordic country in Northern Europe. It borders Sweden to the northwest, Norway to the north, and Russia to the east, with the Gulf of Bothnia to the west and the Gulf of Finland to the south, ...</v>
    <v>479</v>
    <v>480</v>
    <v>481</v>
    <v>482</v>
    <v>483</v>
    <v>484</v>
    <v>485</v>
    <v>486</v>
    <v>487</v>
    <v>488</v>
    <v>475</v>
    <v>491</v>
    <v>492</v>
    <v>493</v>
    <v>494</v>
    <v>443</v>
    <v>Finland</v>
    <v>Maamme</v>
    <v>495</v>
    <v>Lääʹddjânnam</v>
    <v>496</v>
    <v>497</v>
    <v>498</v>
    <v>90</v>
    <v>499</v>
    <v>500</v>
    <v>501</v>
    <v>502</v>
    <v>503</v>
    <v>504</v>
    <v>505</v>
    <v>525</v>
    <v>526</v>
    <v>527</v>
    <v>528</v>
    <v>Finland</v>
    <v>529</v>
    <v>mdp/vdpid/77</v>
  </rv>
  <rv s="0">
    <v>536870912</v>
    <v>Ireland</v>
    <v>77f28672-5669-4775-a58a-b62b17779010</v>
    <v>en-US</v>
    <v>Map</v>
  </rv>
  <rv s="1">
    <fb>0.64537668747278298</fb>
    <v>23</v>
  </rv>
  <rv s="1">
    <fb>69797</fb>
    <v>24</v>
  </rv>
  <rv s="1">
    <fb>9000</fb>
    <v>24</v>
  </rv>
  <rv s="1">
    <fb>12.5</fb>
    <v>25</v>
  </rv>
  <rv s="1">
    <fb>353</fb>
    <v>26</v>
  </rv>
  <rv s="0">
    <v>536870912</v>
    <v>Dublin</v>
    <v>7e7d2832-97c8-afa4-d282-865c20a549c9</v>
    <v>en-US</v>
    <v>Map</v>
  </rv>
  <rv s="1">
    <fb>37711.428</fb>
    <v>24</v>
  </rv>
  <rv s="1">
    <fb>106.584326346003</fb>
    <v>27</v>
  </rv>
  <rv s="1">
    <fb>9.3904448105434097E-3</fb>
    <v>23</v>
  </rv>
  <rv s="1">
    <fb>5672.0641341079599</fb>
    <v>24</v>
  </rv>
  <rv s="1">
    <fb>1.75</fb>
    <v>25</v>
  </rv>
  <rv s="1">
    <fb>0.110277255364644</fb>
    <v>23</v>
  </rv>
  <rv s="1">
    <fb>85.342819766444293</fb>
    <v>28</v>
  </rv>
  <rv s="1">
    <fb>1.37</fb>
    <v>29</v>
  </rv>
  <rv s="1">
    <fb>388698711348.15601</fb>
    <v>30</v>
  </rv>
  <rv s="1">
    <fb>1.0085278</fb>
    <v>23</v>
  </rv>
  <rv s="1">
    <fb>0.7778062</fb>
    <v>23</v>
  </rv>
  <rv s="2">
    <v>11</v>
    <v>21</v>
    <v>92</v>
    <v>7</v>
    <v>0</v>
    <v>Image of Republic of Ireland</v>
  </rv>
  <rv s="0">
    <v>805306368</v>
    <v>Michael D. Higgins (President)</v>
    <v>66da4ccd-5e5c-25af-1ee8-8bc26bc581fe</v>
    <v>en-US</v>
    <v>Generic</v>
  </rv>
  <rv s="0">
    <v>805306368</v>
    <v>Donal O'Donnell (Chief justice)</v>
    <v>e19e8bb7-3a15-4389-9ca9-f25cb75bc3b7</v>
    <v>en-US</v>
    <v>Generic</v>
  </rv>
  <rv s="3">
    <v>32</v>
  </rv>
  <rv s="4">
    <v>https://www.bing.com/search?q=republic+of+ireland&amp;form=skydnc</v>
    <v>Learn more on Bing</v>
  </rv>
  <rv s="1">
    <fb>82.256097560975604</fb>
    <v>28</v>
  </rv>
  <rv s="1">
    <fb>110154370000</fb>
    <v>30</v>
  </rv>
  <rv s="1">
    <fb>10.79</fb>
    <v>29</v>
  </rv>
  <rv s="3">
    <v>33</v>
  </rv>
  <rv s="1">
    <fb>0.15164452009999999</fb>
    <v>23</v>
  </rv>
  <rv s="1">
    <fb>3.3125</fb>
    <v>25</v>
  </rv>
  <rv s="1">
    <fb>5033165</fb>
    <v>24</v>
  </rv>
  <rv s="1">
    <fb>0.25900000000000001</fb>
    <v>23</v>
  </rv>
  <rv s="1">
    <fb>0.41200000000000003</fb>
    <v>23</v>
  </rv>
  <rv s="1">
    <fb>3.1E-2</fb>
    <v>23</v>
  </rv>
  <rv s="1">
    <fb>7.9000000000000001E-2</fb>
    <v>23</v>
  </rv>
  <rv s="1">
    <fb>0.126</fb>
    <v>23</v>
  </rv>
  <rv s="1">
    <fb>0.16300000000000001</fb>
    <v>23</v>
  </rv>
  <rv s="1">
    <fb>0.62067001342773398</fb>
    <v>23</v>
  </rv>
  <rv s="0">
    <v>536870912</v>
    <v>County Cork</v>
    <v>bb6ad608-a731-417f-8fb4-3b29c7a06023</v>
    <v>en-US</v>
    <v>Map</v>
  </rv>
  <rv s="0">
    <v>536870912</v>
    <v>County Kerry</v>
    <v>e281d492-542b-4c66-83a2-ec093a5cc247</v>
    <v>en-US</v>
    <v>Map</v>
  </rv>
  <rv s="0">
    <v>536870912</v>
    <v>County Waterford</v>
    <v>a5aedce9-d905-4473-a32e-cd606469c5aa</v>
    <v>en-US</v>
    <v>Map</v>
  </rv>
  <rv s="0">
    <v>536870912</v>
    <v>County Wexford</v>
    <v>99e6a13e-c2b2-40d9-b651-20d465421019</v>
    <v>en-US</v>
    <v>Map</v>
  </rv>
  <rv s="0">
    <v>536870912</v>
    <v>County Galway</v>
    <v>73d9290c-2300-4ebd-98b6-0f77a242e08d</v>
    <v>en-US</v>
    <v>Map</v>
  </rv>
  <rv s="0">
    <v>536870912</v>
    <v>County Laois</v>
    <v>c781c434-2a24-4f3d-a510-636b54663792</v>
    <v>en-US</v>
    <v>Map</v>
  </rv>
  <rv s="0">
    <v>536870912</v>
    <v>County Kildare</v>
    <v>de3b8ce7-c7bc-4504-b970-d00c510d4ad6</v>
    <v>en-US</v>
    <v>Map</v>
  </rv>
  <rv s="0">
    <v>536870912</v>
    <v>County Donegal</v>
    <v>b645d938-5d54-43e6-a821-1b0a55668a19</v>
    <v>en-US</v>
    <v>Map</v>
  </rv>
  <rv s="0">
    <v>536870912</v>
    <v>County Westmeath</v>
    <v>54d058c5-8802-4485-8280-3d1537c6ff67</v>
    <v>en-US</v>
    <v>Map</v>
  </rv>
  <rv s="0">
    <v>536870912</v>
    <v>County Leitrim</v>
    <v>5bdfc913-2ad8-446b-b3f9-e2e5bceeeafa</v>
    <v>en-US</v>
    <v>Map</v>
  </rv>
  <rv s="0">
    <v>536870912</v>
    <v>County Mayo</v>
    <v>66ce3cb4-58f3-4497-b907-d42613782718</v>
    <v>en-US</v>
    <v>Map</v>
  </rv>
  <rv s="0">
    <v>536870912</v>
    <v>County Roscommon</v>
    <v>b8c54237-085b-4bce-94ae-a61830948221</v>
    <v>en-US</v>
    <v>Map</v>
  </rv>
  <rv s="0">
    <v>536870912</v>
    <v>County Clare</v>
    <v>085afbf1-6f94-4dcc-b587-444630726c9d</v>
    <v>en-US</v>
    <v>Map</v>
  </rv>
  <rv s="0">
    <v>536870912</v>
    <v>County Tipperary</v>
    <v>9fc814a7-4b18-a287-d374-0875740a332b</v>
    <v>en-US</v>
    <v>Map</v>
  </rv>
  <rv s="0">
    <v>536870912</v>
    <v>County Carlow</v>
    <v>344c1010-7d51-b5ad-141b-1b033e5928e0</v>
    <v>en-US</v>
    <v>Map</v>
  </rv>
  <rv s="0">
    <v>536870912</v>
    <v>County Longford</v>
    <v>b606fd50-b140-461d-8499-0a2f15477c3f</v>
    <v>en-US</v>
    <v>Map</v>
  </rv>
  <rv s="0">
    <v>536870912</v>
    <v>County Louth</v>
    <v>b3be5d39-0c24-438c-8cc9-4f47b53ee145</v>
    <v>en-US</v>
    <v>Map</v>
  </rv>
  <rv s="0">
    <v>536870912</v>
    <v>County Offaly</v>
    <v>a2b6e818-7b54-4481-a69c-4b2490dcfe0c</v>
    <v>en-US</v>
    <v>Map</v>
  </rv>
  <rv s="0">
    <v>536870912</v>
    <v>County Wicklow</v>
    <v>5cd59f89-1103-45a7-b3b9-0e04f5a8806b</v>
    <v>en-US</v>
    <v>Map</v>
  </rv>
  <rv s="0">
    <v>536870912</v>
    <v>County Cavan</v>
    <v>e04372f9-a714-ff4d-9b13-bd083769ac5c</v>
    <v>en-US</v>
    <v>Map</v>
  </rv>
  <rv s="0">
    <v>536870912</v>
    <v>County Monaghan</v>
    <v>fc43fd90-de92-49b3-bf37-7c577555fac7</v>
    <v>en-US</v>
    <v>Map</v>
  </rv>
  <rv s="0">
    <v>536870912</v>
    <v>County Meath</v>
    <v>ff3f7e83-2ccd-4a6f-ac4f-9cfbc30014d6</v>
    <v>en-US</v>
    <v>Map</v>
  </rv>
  <rv s="0">
    <v>536870912</v>
    <v>County Kilkenny</v>
    <v>1e943eb7-cca5-478d-b38d-39f3df9d3cb1</v>
    <v>en-US</v>
    <v>Map</v>
  </rv>
  <rv s="0">
    <v>536870912</v>
    <v>County Limerick</v>
    <v>a20328c4-ef10-4fd7-bd04-5fe56806534e</v>
    <v>en-US</v>
    <v>Map</v>
  </rv>
  <rv s="0">
    <v>536870912</v>
    <v>County Sligo</v>
    <v>f380e360-16e6-4512-b449-7900cf9b1aa7</v>
    <v>en-US</v>
    <v>Map</v>
  </rv>
  <rv s="0">
    <v>536870912</v>
    <v>Connacht</v>
    <v>ef4b0f22-1de8-46c2-be90-c31bfbcc6a14</v>
    <v>en-US</v>
    <v>Map</v>
  </rv>
  <rv s="3">
    <v>34</v>
  </rv>
  <rv s="1">
    <fb>0.18262353633181699</fb>
    <v>23</v>
  </rv>
  <rv s="1">
    <fb>0.26100000000000001</fb>
    <v>23</v>
  </rv>
  <rv s="1">
    <fb>4.9279999732971203E-2</fb>
    <v>31</v>
  </rv>
  <rv s="1">
    <fb>3133123</fb>
    <v>24</v>
  </rv>
  <rv s="11">
    <v>#VALUE!</v>
    <v>en-US</v>
    <v>77f28672-5669-4775-a58a-b62b17779010</v>
    <v>536870912</v>
    <v>1</v>
    <v>95</v>
    <v>96</v>
    <v>Republic of Ireland</v>
    <v>19</v>
    <v>20</v>
    <v>Map</v>
    <v>21</v>
    <v>97</v>
    <v>532</v>
    <v>533</v>
    <v>534</v>
    <v>535</v>
    <v>536</v>
    <v>537</v>
    <v>538</v>
    <v>539</v>
    <v>540</v>
    <v>EUR</v>
    <v>Ireland, also known as the Republic of Ireland, is a country in north-western Europe consisting of 26 of the 32 counties of the island of Ireland. The capital and largest city is Dublin, on the eastern side of the island. Around 2.1 million of ...</v>
    <v>541</v>
    <v>542</v>
    <v>543</v>
    <v>544</v>
    <v>545</v>
    <v>546</v>
    <v>547</v>
    <v>548</v>
    <v>549</v>
    <v>192</v>
    <v>537</v>
    <v>552</v>
    <v>553</v>
    <v>554</v>
    <v>555</v>
    <v>25</v>
    <v>556</v>
    <v>Republic of Ireland</v>
    <v>Amhrán na bhFiann</v>
    <v>557</v>
    <v>Poblacht na hÉireann</v>
    <v>558</v>
    <v>559</v>
    <v>560</v>
    <v>449</v>
    <v>561</v>
    <v>562</v>
    <v>563</v>
    <v>564</v>
    <v>565</v>
    <v>566</v>
    <v>567</v>
    <v>594</v>
    <v>595</v>
    <v>596</v>
    <v>597</v>
    <v>Republic of Ireland</v>
    <v>598</v>
    <v>mdp/vdpid/68</v>
  </rv>
  <rv s="0">
    <v>536870912</v>
    <v>Norway</v>
    <v>51b69cb2-1924-e989-590b-712a7070a30f</v>
    <v>en-US</v>
    <v>Map</v>
  </rv>
  <rv s="1">
    <fb>2.6940783293922001E-2</fb>
    <v>23</v>
  </rv>
  <rv s="1">
    <fb>385207</fb>
    <v>24</v>
  </rv>
  <rv s="1">
    <fb>10.4</fb>
    <v>25</v>
  </rv>
  <rv s="1">
    <fb>47</fb>
    <v>26</v>
  </rv>
  <rv s="0">
    <v>536870912</v>
    <v>Oslo</v>
    <v>962ca6d0-04b2-b258-d6d5-ec31f6cc1d83</v>
    <v>en-US</v>
    <v>Map</v>
  </rv>
  <rv s="1">
    <fb>41022.728999999999</fb>
    <v>24</v>
  </rv>
  <rv s="1">
    <fb>120.269658854402</fb>
    <v>27</v>
  </rv>
  <rv s="1">
    <fb>2.1677300330540498E-2</fb>
    <v>23</v>
  </rv>
  <rv s="1">
    <fb>22999.934595128299</fb>
    <v>24</v>
  </rv>
  <rv s="1">
    <fb>0.331778599014523</fb>
    <v>23</v>
  </rv>
  <rv s="1">
    <fb>56.951628649981103</fb>
    <v>28</v>
  </rv>
  <rv s="1">
    <fb>1.78</fb>
    <v>29</v>
  </rv>
  <rv s="1">
    <fb>403336363636.36401</fb>
    <v>30</v>
  </rv>
  <rv s="1">
    <fb>1.0026021000000001</fb>
    <v>23</v>
  </rv>
  <rv s="1">
    <fb>0.81992350000000003</fb>
    <v>23</v>
  </rv>
  <rv s="2">
    <v>12</v>
    <v>21</v>
    <v>99</v>
    <v>7</v>
    <v>0</v>
    <v>Image of Norway</v>
  </rv>
  <rv s="1">
    <fb>2.1</fb>
    <v>28</v>
  </rv>
  <rv s="0">
    <v>805306368</v>
    <v>Harald V of Norway (Monarch)</v>
    <v>d501cea3-4c13-36b0-0641-e2d6452188bc</v>
    <v>en-US</v>
    <v>Generic</v>
  </rv>
  <rv s="0">
    <v>805306368</v>
    <v>Jonas Gahr Støre (Prime minister)</v>
    <v>22a97b4b-1d69-8ed3-e2ba-75ec00cac6ad</v>
    <v>en-US</v>
    <v>Generic</v>
  </rv>
  <rv s="0">
    <v>805306368</v>
    <v>Toril Marie Øie (Chief justice)</v>
    <v>ef71223b-60e9-6b7e-eed9-1343c144235c</v>
    <v>en-US</v>
    <v>Generic</v>
  </rv>
  <rv s="3">
    <v>35</v>
  </rv>
  <rv s="4">
    <v>https://www.bing.com/search?q=norway&amp;form=skydnc</v>
    <v>Learn more on Bing</v>
  </rv>
  <rv s="1">
    <fb>82.758536585365903</fb>
    <v>28</v>
  </rv>
  <rv s="1">
    <fb>295548630000</fb>
    <v>30</v>
  </rv>
  <rv s="1">
    <fb>2</fb>
    <v>28</v>
  </rv>
  <rv s="3">
    <v>36</v>
  </rv>
  <rv s="1">
    <fb>0.14272576140000001</fb>
    <v>23</v>
  </rv>
  <rv s="1">
    <fb>2.9163999999999999</fb>
    <v>25</v>
  </rv>
  <rv s="1">
    <fb>5408320</fb>
    <v>24</v>
  </rv>
  <rv s="1">
    <fb>0.21600000000000003</fb>
    <v>23</v>
  </rv>
  <rv s="1">
    <fb>0.36</fb>
    <v>23</v>
  </rv>
  <rv s="1">
    <fb>3.3000000000000002E-2</fb>
    <v>23</v>
  </rv>
  <rv s="1">
    <fb>8.900000000000001E-2</fb>
    <v>23</v>
  </rv>
  <rv s="1">
    <fb>0.14300000000000002</fb>
    <v>23</v>
  </rv>
  <rv s="1">
    <fb>0.18</fb>
    <v>23</v>
  </rv>
  <rv s="1">
    <fb>0.63804000854492204</fb>
    <v>23</v>
  </rv>
  <rv s="0">
    <v>536870912</v>
    <v>Rogaland</v>
    <v>986d3e77-c553-606b-9d2f-776a1c989ba2</v>
    <v>en-US</v>
    <v>Map</v>
  </rv>
  <rv s="0">
    <v>536870912</v>
    <v>Møre og Romsdal</v>
    <v>701c8996-b876-44d1-7f9c-2b299bcf08c6</v>
    <v>en-US</v>
    <v>Map</v>
  </rv>
  <rv s="0">
    <v>536870912</v>
    <v>Nordland</v>
    <v>35304f96-e4b8-aa47-fc00-57db63d0c883</v>
    <v>en-US</v>
    <v>Map</v>
  </rv>
  <rv s="0">
    <v>536870912</v>
    <v>Svalbard</v>
    <v>e0bdceb6-73d9-342d-a32c-dfba0b579752</v>
    <v>en-US</v>
    <v>Map</v>
  </rv>
  <rv s="0">
    <v>536870912</v>
    <v>Jan Mayen</v>
    <v>f56eb1ba-33b5-1e64-ae2b-258d8244ad2c</v>
    <v>en-US</v>
    <v>Map</v>
  </rv>
  <rv s="0">
    <v>536870912</v>
    <v>Bouvet Island</v>
    <v>0df9c34a-d3f0-c09f-d594-0d17e4ce27da</v>
    <v>en-US</v>
    <v>Map</v>
  </rv>
  <rv s="3">
    <v>37</v>
  </rv>
  <rv s="1">
    <fb>0.238617503950879</fb>
    <v>23</v>
  </rv>
  <rv s="1">
    <fb>0.36200000000000004</fb>
    <v>23</v>
  </rv>
  <rv s="1">
    <fb>3.3459999561309801E-2</fb>
    <v>31</v>
  </rv>
  <rv s="1">
    <fb>4418218</fb>
    <v>24</v>
  </rv>
  <rv s="6">
    <v>#VALUE!</v>
    <v>en-US</v>
    <v>51b69cb2-1924-e989-590b-712a7070a30f</v>
    <v>536870912</v>
    <v>1</v>
    <v>102</v>
    <v>37</v>
    <v>Norway</v>
    <v>19</v>
    <v>20</v>
    <v>Map</v>
    <v>21</v>
    <v>103</v>
    <v>NO</v>
    <v>601</v>
    <v>602</v>
    <v>420</v>
    <v>603</v>
    <v>604</v>
    <v>605</v>
    <v>606</v>
    <v>607</v>
    <v>608</v>
    <v>NOK</v>
    <v>Norway, formally the Kingdom of Norway, is a Nordic country in Northern Europe, situated on the Scandinavian Peninsula. The remote Arctic island of Jan Mayen and the archipelago of Svalbard also form part of Norway. Bouvet Island, located in the ...</v>
    <v>609</v>
    <v>184</v>
    <v>610</v>
    <v>611</v>
    <v>612</v>
    <v>613</v>
    <v>614</v>
    <v>615</v>
    <v>616</v>
    <v>617</v>
    <v>605</v>
    <v>621</v>
    <v>622</v>
    <v>623</v>
    <v>624</v>
    <v>625</v>
    <v>Norway</v>
    <v>Ja, vi elsker dette landet</v>
    <v>626</v>
    <v>Kongeriket Norge</v>
    <v>627</v>
    <v>628</v>
    <v>629</v>
    <v>204</v>
    <v>630</v>
    <v>631</v>
    <v>632</v>
    <v>633</v>
    <v>634</v>
    <v>635</v>
    <v>636</v>
    <v>643</v>
    <v>644</v>
    <v>53</v>
    <v>645</v>
    <v>646</v>
    <v>Norway</v>
    <v>647</v>
    <v>mdp/vdpid/177</v>
  </rv>
  <rv s="0">
    <v>536870912</v>
    <v>United Kingdom</v>
    <v>b1a5155a-6bb2-4646-8f7c-3e6b3a53c831</v>
    <v>en-US</v>
    <v>Map</v>
  </rv>
  <rv s="1">
    <fb>0.71714878141404492</fb>
    <v>23</v>
  </rv>
  <rv s="1">
    <fb>242495</fb>
    <v>24</v>
  </rv>
  <rv s="1">
    <fb>148000</fb>
    <v>24</v>
  </rv>
  <rv s="1">
    <fb>11</fb>
    <v>25</v>
  </rv>
  <rv s="1">
    <fb>44</fb>
    <v>26</v>
  </rv>
  <rv s="0">
    <v>536870912</v>
    <v>London</v>
    <v>8e0ba7b6-4225-fa8a-6369-1b5294e602a5</v>
    <v>en-US</v>
    <v>Map</v>
  </rv>
  <rv s="1">
    <fb>379024.78700000001</fb>
    <v>24</v>
  </rv>
  <rv s="1">
    <fb>119.622711300166</fb>
    <v>27</v>
  </rv>
  <rv s="1">
    <fb>1.7381046008651101E-2</fb>
    <v>23</v>
  </rv>
  <rv s="1">
    <fb>5129.5277927901998</fb>
    <v>24</v>
  </rv>
  <rv s="1">
    <fb>1.68</fb>
    <v>25</v>
  </rv>
  <rv s="1">
    <fb>0.130657628239573</fb>
    <v>23</v>
  </rv>
  <rv s="1">
    <fb>80.351771267255202</fb>
    <v>28</v>
  </rv>
  <rv s="1">
    <fb>1.46</fb>
    <v>29</v>
  </rv>
  <rv s="1">
    <fb>2827113184695.5801</fb>
    <v>30</v>
  </rv>
  <rv s="1">
    <fb>1.0115456</fb>
    <v>23</v>
  </rv>
  <rv s="1">
    <fb>0.59995569999999998</fb>
    <v>23</v>
  </rv>
  <rv s="2">
    <v>13</v>
    <v>21</v>
    <v>105</v>
    <v>7</v>
    <v>0</v>
    <v>Image of United Kingdom</v>
  </rv>
  <rv s="1">
    <fb>3.6</fb>
    <v>28</v>
  </rv>
  <rv s="0">
    <v>805306368</v>
    <v>Rishi Sunak (Prime minister)</v>
    <v>79551c5d-075b-e493-70a2-f5b22a4876e1</v>
    <v>en-US</v>
    <v>Generic</v>
  </rv>
  <rv s="3">
    <v>38</v>
  </rv>
  <rv s="4">
    <v>https://www.bing.com/search?q=united+kingdom&amp;form=skydnc</v>
    <v>Learn more on Bing</v>
  </rv>
  <rv s="1">
    <fb>81.256097560975604</fb>
    <v>28</v>
  </rv>
  <rv s="1">
    <fb>1868152970000</fb>
    <v>30</v>
  </rv>
  <rv s="1">
    <fb>10.130000000000001</fb>
    <v>29</v>
  </rv>
  <rv s="1">
    <fb>0.14794489889999998</fb>
    <v>23</v>
  </rv>
  <rv s="1">
    <fb>2.8117000000000001</fb>
    <v>25</v>
  </rv>
  <rv s="1">
    <fb>67326569</fb>
    <v>24</v>
  </rv>
  <rv s="1">
    <fb>0.22500000000000001</fb>
    <v>23</v>
  </rv>
  <rv s="1">
    <fb>0.26800000000000002</fb>
    <v>23</v>
  </rv>
  <rv s="1">
    <fb>7.0999999999999994E-2</fb>
    <v>23</v>
  </rv>
  <rv s="1">
    <fb>0.16399999999999998</fb>
    <v>23</v>
  </rv>
  <rv s="1">
    <fb>0.62773998260497998</fb>
    <v>23</v>
  </rv>
  <rv s="0">
    <v>536870912</v>
    <v>England</v>
    <v>280d39e8-7217-6863-6980-a8c20c211c89</v>
    <v>en-US</v>
    <v>Map</v>
  </rv>
  <rv s="0">
    <v>536870912</v>
    <v>Wales</v>
    <v>b51b24e1-6afb-d525-d360-f2eb5bf3410b</v>
    <v>en-US</v>
    <v>Map</v>
  </rv>
  <rv s="0">
    <v>536870912</v>
    <v>Scotland</v>
    <v>a0377d96-1a18-f843-65ad-adcbc4acdc69</v>
    <v>en-US</v>
    <v>Map</v>
  </rv>
  <rv s="0">
    <v>536870912</v>
    <v>Northern Ireland</v>
    <v>e4b8bc44-385c-e87b-bb7d-b32328f53502</v>
    <v>en-US</v>
    <v>Map</v>
  </rv>
  <rv s="3">
    <v>39</v>
  </rv>
  <rv s="1">
    <fb>0.255052921600669</fb>
    <v>23</v>
  </rv>
  <rv s="3">
    <v>40</v>
  </rv>
  <rv s="1">
    <fb>0.30599999999999999</fb>
    <v>23</v>
  </rv>
  <rv s="1">
    <fb>3.8510000705719E-2</fb>
    <v>31</v>
  </rv>
  <rv s="1">
    <fb>55908316</fb>
    <v>24</v>
  </rv>
  <rv s="5">
    <v>#VALUE!</v>
    <v>en-US</v>
    <v>b1a5155a-6bb2-4646-8f7c-3e6b3a53c831</v>
    <v>536870912</v>
    <v>1</v>
    <v>108</v>
    <v>17</v>
    <v>United Kingdom</v>
    <v>19</v>
    <v>20</v>
    <v>Map</v>
    <v>21</v>
    <v>109</v>
    <v>GB</v>
    <v>650</v>
    <v>651</v>
    <v>652</v>
    <v>653</v>
    <v>654</v>
    <v>655</v>
    <v>656</v>
    <v>657</v>
    <v>658</v>
    <v>GBP</v>
    <v>The United Kingdom of Great Britain and Northern Ireland, commonly known as the United Kingdom or Britain, is a country in Northwestern Europe, off the coast of the continental mainland. It comprises England, Scotland, Wales, and Northern ...</v>
    <v>659</v>
    <v>660</v>
    <v>661</v>
    <v>662</v>
    <v>663</v>
    <v>664</v>
    <v>665</v>
    <v>666</v>
    <v>667</v>
    <v>668</v>
    <v>655</v>
    <v>670</v>
    <v>671</v>
    <v>672</v>
    <v>673</v>
    <v>198</v>
    <v>674</v>
    <v>United Kingdom</v>
    <v>God Save The King</v>
    <v>260</v>
    <v>United Kingdom of Great Britain and Northern Ireland</v>
    <v>675</v>
    <v>676</v>
    <v>677</v>
    <v>678</v>
    <v>679</v>
    <v>266</v>
    <v>267</v>
    <v>680</v>
    <v>36</v>
    <v>681</v>
    <v>682</v>
    <v>687</v>
    <v>688</v>
    <v>689</v>
    <v>690</v>
    <v>691</v>
    <v>United Kingdom</v>
    <v>692</v>
    <v>mdp/vdpid/242</v>
  </rv>
  <rv s="0">
    <v>536870912</v>
    <v>Uruguay</v>
    <v>4d1c354d-d080-b633-86bc-0bad862c8cc1</v>
    <v>en-US</v>
    <v>Map</v>
  </rv>
  <rv s="1">
    <fb>0.82559705230116509</fb>
    <v>23</v>
  </rv>
  <rv s="1">
    <fb>176215</fb>
    <v>24</v>
  </rv>
  <rv s="1">
    <fb>22000</fb>
    <v>24</v>
  </rv>
  <rv s="1">
    <fb>13.856999999999999</fb>
    <v>25</v>
  </rv>
  <rv s="1">
    <fb>598</fb>
    <v>26</v>
  </rv>
  <rv s="0">
    <v>536870912</v>
    <v>Montevideo</v>
    <v>6f057c0a-9767-4c6b-b46f-6095e75df6ce</v>
    <v>en-US</v>
    <v>Map</v>
  </rv>
  <rv s="1">
    <fb>6765.6149999999998</fb>
    <v>24</v>
  </rv>
  <rv s="1">
    <fb>202.92198338614401</fb>
    <v>27</v>
  </rv>
  <rv s="1">
    <fb>7.8819887087962198E-2</fb>
    <v>23</v>
  </rv>
  <rv s="1">
    <fb>3085.1944193006002</fb>
    <v>24</v>
  </rv>
  <rv s="1">
    <fb>1.9730000000000001</fb>
    <v>25</v>
  </rv>
  <rv s="1">
    <fb>0.106715803350153</fb>
    <v>23</v>
  </rv>
  <rv s="1">
    <fb>46.270307888488801</fb>
    <v>28</v>
  </rv>
  <rv s="1">
    <fb>1.5</fb>
    <v>29</v>
  </rv>
  <rv s="1">
    <fb>56045912952.342003</fb>
    <v>30</v>
  </rv>
  <rv s="1">
    <fb>1.0845944000000001</fb>
    <v>23</v>
  </rv>
  <rv s="1">
    <fb>0.63125770000000003</fb>
    <v>23</v>
  </rv>
  <rv s="2">
    <v>14</v>
    <v>21</v>
    <v>111</v>
    <v>7</v>
    <v>0</v>
    <v>Image of Uruguay</v>
  </rv>
  <rv s="1">
    <fb>6.4</fb>
    <v>28</v>
  </rv>
  <rv s="0">
    <v>805306368</v>
    <v>Luis Lacalle Pou (President)</v>
    <v>45b12faf-c863-9c49-f448-8d6570636f58</v>
    <v>en-US</v>
    <v>Generic</v>
  </rv>
  <rv s="0">
    <v>805306368</v>
    <v>Beatriz Argimón (Vice president)</v>
    <v>fdad8b43-7954-7971-e1d7-65aea1df14f9</v>
    <v>en-US</v>
    <v>Generic</v>
  </rv>
  <rv s="3">
    <v>41</v>
  </rv>
  <rv s="4">
    <v>https://www.bing.com/search?q=uruguay&amp;form=skydnc</v>
    <v>Learn more on Bing</v>
  </rv>
  <rv s="1">
    <fb>77.77</fb>
    <v>28</v>
  </rv>
  <rv s="1">
    <fb>283800000</fb>
    <v>30</v>
  </rv>
  <rv s="1">
    <fb>17</fb>
    <v>28</v>
  </rv>
  <rv s="1">
    <fb>1.66</fb>
    <v>29</v>
  </rv>
  <rv s="3">
    <v>42</v>
  </rv>
  <rv s="1">
    <fb>0.16191438689999998</fb>
    <v>23</v>
  </rv>
  <rv s="1">
    <fb>5.0499000000000001</fb>
    <v>25</v>
  </rv>
  <rv s="1">
    <fb>3456750</fb>
    <v>24</v>
  </rv>
  <rv s="1">
    <fb>0.29699999999999999</fb>
    <v>23</v>
  </rv>
  <rv s="1">
    <fb>0.45899999999999996</fb>
    <v>23</v>
  </rv>
  <rv s="1">
    <fb>2.3E-2</fb>
    <v>23</v>
  </rv>
  <rv s="1">
    <fb>5.9000000000000004E-2</fb>
    <v>23</v>
  </rv>
  <rv s="1">
    <fb>0.10400000000000001</fb>
    <v>23</v>
  </rv>
  <rv s="1">
    <fb>0.153</fb>
    <v>23</v>
  </rv>
  <rv s="1">
    <fb>0.64021003723144498</fb>
    <v>23</v>
  </rv>
  <rv s="0">
    <v>536870912</v>
    <v>Artigas Department</v>
    <v>fba8474e-01a4-b560-b9db-3632789d7418</v>
    <v>en-US</v>
    <v>Map</v>
  </rv>
  <rv s="0">
    <v>536870912</v>
    <v>Canelones Department</v>
    <v>47a6cb77-1084-cc26-db7c-3a31f25cad6c</v>
    <v>en-US</v>
    <v>Map</v>
  </rv>
  <rv s="0">
    <v>536870912</v>
    <v>Cerro Largo Department</v>
    <v>17cbef99-9025-55af-1bf6-693b24e4cbf8</v>
    <v>en-US</v>
    <v>Map</v>
  </rv>
  <rv s="0">
    <v>536870912</v>
    <v>Colonia Department</v>
    <v>794441ed-35f5-6a38-65fe-1bd820a78487</v>
    <v>en-US</v>
    <v>Map</v>
  </rv>
  <rv s="0">
    <v>536870912</v>
    <v>Durazno Department</v>
    <v>812de676-d0a2-23e3-f7e6-3e002da3a2ca</v>
    <v>en-US</v>
    <v>Map</v>
  </rv>
  <rv s="0">
    <v>536870912</v>
    <v>Flores Department</v>
    <v>8744bd18-02b9-d69c-5205-c77980587fa8</v>
    <v>en-US</v>
    <v>Map</v>
  </rv>
  <rv s="0">
    <v>536870912</v>
    <v>Florida Department</v>
    <v>ea047b14-8780-2d2b-754d-7fb89f334f00</v>
    <v>en-US</v>
    <v>Map</v>
  </rv>
  <rv s="0">
    <v>536870912</v>
    <v>Lavalleja Department</v>
    <v>10d28e4e-b416-05ae-493b-27e45db3a2a5</v>
    <v>en-US</v>
    <v>Map</v>
  </rv>
  <rv s="0">
    <v>536870912</v>
    <v>Maldonado Department</v>
    <v>bc35c120-ecdd-02db-b583-d31b4a2752db</v>
    <v>en-US</v>
    <v>Map</v>
  </rv>
  <rv s="0">
    <v>536870912</v>
    <v>Montevideo Department</v>
    <v>b91bb4e2-7350-50c2-c5ec-7a29179101c8</v>
    <v>en-US</v>
    <v>Map</v>
  </rv>
  <rv s="0">
    <v>536870912</v>
    <v>Paysandú Department</v>
    <v>62ccb945-3081-60ca-acbc-2879d5666afa</v>
    <v>en-US</v>
    <v>Map</v>
  </rv>
  <rv s="0">
    <v>536870912</v>
    <v>Río Negro Department</v>
    <v>c51cdc11-8d24-b6c6-218e-1bf15937ed9f</v>
    <v>en-US</v>
    <v>Map</v>
  </rv>
  <rv s="0">
    <v>536870912</v>
    <v>Rivera Department</v>
    <v>93dab529-8b73-8eaa-840b-3bfd75594642</v>
    <v>en-US</v>
    <v>Map</v>
  </rv>
  <rv s="0">
    <v>536870912</v>
    <v>Rocha Department</v>
    <v>6ec9f1ef-cd41-1cd6-4b5b-098fdf2c9a42</v>
    <v>en-US</v>
    <v>Map</v>
  </rv>
  <rv s="0">
    <v>536870912</v>
    <v>Salto Department</v>
    <v>03610b7b-013c-0ee8-410e-862a629b2ea6</v>
    <v>en-US</v>
    <v>Map</v>
  </rv>
  <rv s="0">
    <v>536870912</v>
    <v>San José Department</v>
    <v>430941cb-a24d-6855-7fd1-c2de5e0eafb0</v>
    <v>en-US</v>
    <v>Map</v>
  </rv>
  <rv s="0">
    <v>536870912</v>
    <v>Soriano Department</v>
    <v>20c5f360-f062-1dba-7326-b35033e2d45b</v>
    <v>en-US</v>
    <v>Map</v>
  </rv>
  <rv s="0">
    <v>536870912</v>
    <v>Tacuarembó Department</v>
    <v>3d3ab1e0-e4dd-a712-e9ed-4e8019c73c8b</v>
    <v>en-US</v>
    <v>Map</v>
  </rv>
  <rv s="0">
    <v>536870912</v>
    <v>Treinta y Tres Department</v>
    <v>ce5de2e0-0829-6413-4cfe-22c8fb1f8bb1</v>
    <v>en-US</v>
    <v>Map</v>
  </rv>
  <rv s="3">
    <v>43</v>
  </rv>
  <rv s="1">
    <fb>0.20091963021411099</fb>
    <v>23</v>
  </rv>
  <rv s="1">
    <fb>0.41799999999999998</fb>
    <v>23</v>
  </rv>
  <rv s="1">
    <fb>8.7309999465942395E-2</fb>
    <v>31</v>
  </rv>
  <rv s="1">
    <fb>3303394</fb>
    <v>24</v>
  </rv>
  <rv s="8">
    <v>#VALUE!</v>
    <v>en-US</v>
    <v>4d1c354d-d080-b633-86bc-0bad862c8cc1</v>
    <v>536870912</v>
    <v>1</v>
    <v>114</v>
    <v>57</v>
    <v>Uruguay</v>
    <v>19</v>
    <v>20</v>
    <v>Map</v>
    <v>21</v>
    <v>115</v>
    <v>UY</v>
    <v>695</v>
    <v>696</v>
    <v>697</v>
    <v>698</v>
    <v>699</v>
    <v>700</v>
    <v>701</v>
    <v>702</v>
    <v>703</v>
    <v>UYN</v>
    <v>Uruguay, officially the Oriental Republic of Uruguay, is a country in South America. It shares borders with Argentina to its west and southwest and Brazil to its north and northeast, while bordering the Río de la Plata to the south and the ...</v>
    <v>704</v>
    <v>705</v>
    <v>706</v>
    <v>707</v>
    <v>708</v>
    <v>709</v>
    <v>710</v>
    <v>711</v>
    <v>712</v>
    <v>713</v>
    <v>700</v>
    <v>716</v>
    <v>717</v>
    <v>718</v>
    <v>719</v>
    <v>720</v>
    <v>721</v>
    <v>Uruguay</v>
    <v>Kingdom of Norway</v>
    <v>722</v>
    <v>Repúbilca Oriental del Uruguay</v>
    <v>723</v>
    <v>724</v>
    <v>725</v>
    <v>678</v>
    <v>726</v>
    <v>727</v>
    <v>728</v>
    <v>729</v>
    <v>730</v>
    <v>731</v>
    <v>732</v>
    <v>752</v>
    <v>753</v>
    <v>754</v>
    <v>755</v>
    <v>Uruguay</v>
    <v>756</v>
    <v>mdp/vdpid/246</v>
  </rv>
  <rv s="0">
    <v>536870912</v>
    <v>Denmark</v>
    <v>95710a2f-c32d-4c03-bec0-7ff079db158d</v>
    <v>en-US</v>
    <v>Map</v>
  </rv>
  <rv s="1">
    <fb>0.62014765420338203</fb>
    <v>23</v>
  </rv>
  <rv s="1">
    <fb>42925.46</fb>
    <v>24</v>
  </rv>
  <rv s="1">
    <fb>15000</fb>
    <v>24</v>
  </rv>
  <rv s="1">
    <fb>10.6</fb>
    <v>25</v>
  </rv>
  <rv s="1">
    <fb>45</fb>
    <v>26</v>
  </rv>
  <rv s="0">
    <v>536870912</v>
    <v>Copenhagen</v>
    <v>8052664d-a70c-e1fa-c761-489d8c924b80</v>
    <v>en-US</v>
    <v>Map</v>
  </rv>
  <rv s="1">
    <fb>31785.556</fb>
    <v>24</v>
  </rv>
  <rv s="1">
    <fb>110.347290420498</fb>
    <v>27</v>
  </rv>
  <rv s="1">
    <fb>7.5813157251161901E-3</fb>
    <v>23</v>
  </rv>
  <rv s="1">
    <fb>5858.8015362874803</fb>
    <v>24</v>
  </rv>
  <rv s="1">
    <fb>1.73</fb>
    <v>25</v>
  </rv>
  <rv s="1">
    <fb>0.14699213400884101</fb>
    <v>23</v>
  </rv>
  <rv s="1">
    <fb>64.927089467566603</fb>
    <v>28</v>
  </rv>
  <rv s="1">
    <fb>1.55</fb>
    <v>29</v>
  </rv>
  <rv s="1">
    <fb>348078018463.90503</fb>
    <v>30</v>
  </rv>
  <rv s="1">
    <fb>1.0126809000000001</fb>
    <v>23</v>
  </rv>
  <rv s="1">
    <fb>0.8061602000000001</fb>
    <v>23</v>
  </rv>
  <rv s="2">
    <v>15</v>
    <v>21</v>
    <v>117</v>
    <v>7</v>
    <v>0</v>
    <v>Image of Denmark</v>
  </rv>
  <rv s="0">
    <v>805306368</v>
    <v>Margrethe II of Denmark (Monarch)</v>
    <v>28da0d92-465c-eb67-fcae-9e51e9cf0f91</v>
    <v>en-US</v>
    <v>Generic</v>
  </rv>
  <rv s="0">
    <v>805306368</v>
    <v>Mette Frederiksen (Prime minister)</v>
    <v>080235cf-4453-82c5-a952-a9e6000ac49b</v>
    <v>en-US</v>
    <v>Generic</v>
  </rv>
  <rv s="3">
    <v>44</v>
  </rv>
  <rv s="4">
    <v>https://www.bing.com/search?q=denmark&amp;form=skydnc</v>
    <v>Learn more on Bing</v>
  </rv>
  <rv s="1">
    <fb>80.953658536585394</fb>
    <v>28</v>
  </rv>
  <rv s="1">
    <fb>151349870000</fb>
    <v>30</v>
  </rv>
  <rv s="3">
    <v>45</v>
  </rv>
  <rv s="1">
    <fb>0.13722792379999998</fb>
    <v>23</v>
  </rv>
  <rv s="1">
    <fb>4.0099</fb>
    <v>25</v>
  </rv>
  <rv s="1">
    <fb>5822863</fb>
    <v>24</v>
  </rv>
  <rv s="1">
    <fb>0.24</fb>
    <v>23</v>
  </rv>
  <rv s="1">
    <fb>0.38100000000000001</fb>
    <v>23</v>
  </rv>
  <rv s="1">
    <fb>3.7000000000000005E-2</fb>
    <v>23</v>
  </rv>
  <rv s="1">
    <fb>9.0999999999999998E-2</fb>
    <v>23</v>
  </rv>
  <rv s="1">
    <fb>0.13699999999999998</fb>
    <v>23</v>
  </rv>
  <rv s="1">
    <fb>0.17199999999999999</fb>
    <v>23</v>
  </rv>
  <rv s="1">
    <fb>0.62217998504638705</fb>
    <v>23</v>
  </rv>
  <rv s="0">
    <v>536870912</v>
    <v>Region of Southern Denmark</v>
    <v>2a8f2729-c9c7-0675-b9cf-c866bd52068a</v>
    <v>en-US</v>
    <v>Map</v>
  </rv>
  <rv s="0">
    <v>536870912</v>
    <v>Region Zealand</v>
    <v>34915c7b-bd4a-9bf2-32b8-e8dc2f40e373</v>
    <v>en-US</v>
    <v>Map</v>
  </rv>
  <rv s="0">
    <v>536870912</v>
    <v>North Denmark Region</v>
    <v>051568b1-127e-3d0e-1591-07491f1ab5a5</v>
    <v>en-US</v>
    <v>Map</v>
  </rv>
  <rv s="0">
    <v>536870912</v>
    <v>Central Denmark Region</v>
    <v>78bf590e-ce59-f821-ede9-ae2f548d476b</v>
    <v>en-US</v>
    <v>Map</v>
  </rv>
  <rv s="0">
    <v>536870912</v>
    <v>Capital Region of Denmark</v>
    <v>d04715be-1fef-ff73-393d-f12a6f24b6b4</v>
    <v>en-US</v>
    <v>Map</v>
  </rv>
  <rv s="3">
    <v>46</v>
  </rv>
  <rv s="1">
    <fb>0.32382317837334801</fb>
    <v>23</v>
  </rv>
  <rv s="1">
    <fb>0.23800000000000002</fb>
    <v>23</v>
  </rv>
  <rv s="1">
    <fb>4.9130001068115201E-2</fb>
    <v>31</v>
  </rv>
  <rv s="1">
    <fb>5119978</fb>
    <v>24</v>
  </rv>
  <rv s="6">
    <v>#VALUE!</v>
    <v>en-US</v>
    <v>95710a2f-c32d-4c03-bec0-7ff079db158d</v>
    <v>536870912</v>
    <v>1</v>
    <v>120</v>
    <v>37</v>
    <v>Denmark</v>
    <v>19</v>
    <v>20</v>
    <v>Map</v>
    <v>21</v>
    <v>121</v>
    <v>DK</v>
    <v>759</v>
    <v>760</v>
    <v>761</v>
    <v>762</v>
    <v>763</v>
    <v>764</v>
    <v>765</v>
    <v>766</v>
    <v>767</v>
    <v>DKK</v>
    <v>Denmark is a Nordic country in the south-central portion of Northern Europe. It is the metropolitan part of and the most populous constituent of the Kingdom of Denmark, a constitutionally unitary state that includes the autonomous territories of ...</v>
    <v>768</v>
    <v>769</v>
    <v>770</v>
    <v>771</v>
    <v>772</v>
    <v>773</v>
    <v>774</v>
    <v>775</v>
    <v>776</v>
    <v>668</v>
    <v>764</v>
    <v>779</v>
    <v>780</v>
    <v>781</v>
    <v>782</v>
    <v>84</v>
    <v>Denmark</v>
    <v>Der er et yndigt land</v>
    <v>783</v>
    <v>Kongeriget Danmark</v>
    <v>784</v>
    <v>785</v>
    <v>786</v>
    <v>169</v>
    <v>787</v>
    <v>788</v>
    <v>789</v>
    <v>790</v>
    <v>791</v>
    <v>792</v>
    <v>793</v>
    <v>799</v>
    <v>800</v>
    <v>53</v>
    <v>801</v>
    <v>802</v>
    <v>Denmark</v>
    <v>803</v>
    <v>mdp/vdpid/61</v>
  </rv>
</rvData>
</file>

<file path=xl/richData/rdrichvaluestructure.xml><?xml version="1.0" encoding="utf-8"?>
<rvStructures xmlns="http://schemas.microsoft.com/office/spreadsheetml/2017/richdata" count="12">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Birth rate" t="r"/>
    <k n="Calling code" t="r"/>
    <k n="Capital/Major City" t="r"/>
    <k n="Carbon dioxide emissions" t="r"/>
    <k n="CPI" t="r"/>
    <k n="CPI Change (%)" t="r"/>
    <k n="Currency code" t="s"/>
    <k n="Description" t="s"/>
    <k n="Electric power consumption" t="r"/>
    <k n="Fertility rate" t="r"/>
    <k n="Fossil fuel energy consumption" t="r"/>
    <k n="Gasoline price" t="r"/>
    <k n="GDP" t="r"/>
    <k n="Gross primary education enrollment (%)" t="r"/>
    <k n="Gross tertiary education enrollment (%)" t="r"/>
    <k n="Image" t="r"/>
    <k n="Largest city" t="r"/>
    <k n="Leader(s)" t="r"/>
    <k n="LearnMoreOnLink" t="r"/>
    <k n="Life expectancy" t="r"/>
    <k n="Market cap of listed companies" t="r"/>
    <k n="Minimum wage" t="r"/>
    <k n="Name" t="s"/>
    <k n="National anthem" t="s"/>
    <k n="Official language" t="r"/>
    <k n="Official name" t="s"/>
    <k n="Physicians per thousand" t="r"/>
    <k n="Population" t="r"/>
    <k n="Population: Labor force participation (%)" t="r"/>
    <k n="Subdivisions"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apital/Major City" t="r"/>
    <k n="Country/region" t="r"/>
    <k n="Description" t="s"/>
    <k n="Image" t="r"/>
    <k n="Largest city" t="r"/>
    <k n="Leader(s)" t="r"/>
    <k n="LearnMoreOnLink" t="r"/>
    <k n="Name" t="s"/>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7">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51">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Urban population</v>
      <v t="s">Agricultural land (%)</v>
      <v t="s">Carbon dioxide emissions</v>
      <v t="s">Fossil fuel energy consumption</v>
      <v t="s">Gasoline price</v>
      <v t="s">Electric power consumption</v>
      <v t="s">CPI</v>
      <v t="s">CPI Change (%)</v>
      <v t="s">Population: Labor force participation (%)</v>
      <v t="s">Minimum wage</v>
      <v t="s">Total tax rate</v>
      <v t="s">Unemployment rate</v>
      <v t="s">Market cap of listed companies</v>
      <v t="s">Gross primary education enrollment (%)</v>
      <v t="s">Gross tertiary education enrollment (%)</v>
      <v t="s">Physicians per thousand</v>
      <v t="s">Time zone(s)</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spbArrays>
  <spbData count="122">
    <spb s="0">
      <v xml:space="preserve">data.worldbank.org	</v>
      <v xml:space="preserve">	</v>
      <v xml:space="preserve">http://data.worldbank.org/indicator/FP.CPI.TOTL	</v>
      <v xml:space="preserve">	</v>
    </spb>
    <spb s="0">
      <v xml:space="preserve">Wikipedia	Cia	travel.state.gov	</v>
      <v xml:space="preserve">CC-BY-SA			</v>
      <v xml:space="preserve">http://en.wikipedia.org/wiki/Luxembourg	https://www.cia.gov/library/publications/the-world-factbook/geos/lu.html?Transportation	https://travel.state.gov/content/travel/en/international-travel/International-Travel-Country-Information-Pages/Luxembourg.html	</v>
      <v xml:space="preserve">http://creativecommons.org/licenses/by-sa/3.0/			</v>
    </spb>
    <spb s="0">
      <v xml:space="preserve">Wikipedia	</v>
      <v xml:space="preserve">CC BY-SA 3.0	</v>
      <v xml:space="preserve">https://en.wikipedia.org/wiki/Luxembourg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http://en.wikipedia.org/wiki/Luxembourg	</v>
      <v xml:space="preserve">http://creativecommons.org/licenses/by-sa/3.0/	</v>
    </spb>
    <spb s="0">
      <v xml:space="preserve">Cia	</v>
      <v xml:space="preserve">	</v>
      <v xml:space="preserve">https://www.cia.gov/library/publications/the-world-factbook/geos/lu.html?Transportation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2</v>
      <v>2</v>
      <v>4</v>
      <v>2</v>
      <v>2</v>
      <v>5</v>
      <v>6</v>
      <v>1</v>
      <v>5</v>
      <v>7</v>
      <v>2</v>
      <v>5</v>
      <v>8</v>
      <v>9</v>
      <v>10</v>
      <v>5</v>
      <v>5</v>
      <v>2</v>
      <v>5</v>
      <v>11</v>
      <v>12</v>
      <v>13</v>
      <v>14</v>
      <v>5</v>
      <v>1</v>
      <v>5</v>
      <v>5</v>
      <v>5</v>
      <v>5</v>
      <v>5</v>
      <v>5</v>
      <v>5</v>
      <v>5</v>
      <v>5</v>
      <v>5</v>
      <v>15</v>
    </spb>
    <spb s="2">
      <v>0</v>
      <v>Name</v>
      <v>LearnMoreOnLink</v>
    </spb>
    <spb s="3">
      <v>0</v>
      <v>0</v>
      <v>0</v>
    </spb>
    <spb s="4">
      <v>18</v>
      <v>18</v>
      <v>18</v>
    </spb>
    <spb s="5">
      <v>1</v>
      <v>2</v>
    </spb>
    <spb s="6">
      <v>https://www.bing.com</v>
      <v>https://www.bing.com/th?id=Ga%5Cbing_yt.png&amp;w=100&amp;h=40&amp;c=0&amp;pid=0.1</v>
      <v>Powered by Bing</v>
    </spb>
    <spb s="7">
      <v>2019</v>
      <v>2019</v>
      <v>square km</v>
      <v>per thousand (2018)</v>
      <v>2021</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8">
      <v>3</v>
    </spb>
    <spb s="8">
      <v>4</v>
    </spb>
    <spb s="8">
      <v>5</v>
    </spb>
    <spb s="8">
      <v>6</v>
    </spb>
    <spb s="8">
      <v>7</v>
    </spb>
    <spb s="8">
      <v>8</v>
    </spb>
    <spb s="8">
      <v>9</v>
    </spb>
    <spb s="8">
      <v>10</v>
    </spb>
    <spb s="8">
      <v>11</v>
    </spb>
    <spb s="0">
      <v xml:space="preserve">Wikipedia	Cia	travel.state.gov	</v>
      <v xml:space="preserve">CC-BY-SA			</v>
      <v xml:space="preserve">http://en.wikipedia.org/wiki/Sweden	https://www.cia.gov/library/publications/the-world-factbook/geos/sw.html?Transportation	https://travel.state.gov/content/travel/en/international-travel/International-Travel-Country-Information-Pages/Sweden.html	</v>
      <v xml:space="preserve">http://creativecommons.org/licenses/by-sa/3.0/			</v>
    </spb>
    <spb s="0">
      <v xml:space="preserve">Wikipedia	</v>
      <v xml:space="preserve">CC BY-SA 3.0	</v>
      <v xml:space="preserve">https://en.wikipedia.org/wiki/Sweden	</v>
      <v xml:space="preserve">https://creativecommons.org/licenses/by-sa/3.0	</v>
    </spb>
    <spb s="0">
      <v xml:space="preserve">Wikipedia	</v>
      <v xml:space="preserve">CC-BY-SA	</v>
      <v xml:space="preserve">http://en.wikipedia.org/wiki/Sweden	</v>
      <v xml:space="preserve">http://creativecommons.org/licenses/by-sa/3.0/	</v>
    </spb>
    <spb s="0">
      <v xml:space="preserve">Cia	</v>
      <v xml:space="preserve">	</v>
      <v xml:space="preserve">https://www.cia.gov/library/publications/the-world-factbook/geos/sw.html?Transportation	</v>
      <v xml:space="preserve">	</v>
    </spb>
    <spb s="9">
      <v>0</v>
      <v>32</v>
      <v>33</v>
      <v>33</v>
      <v>3</v>
      <v>33</v>
      <v>33</v>
      <v>33</v>
      <v>34</v>
      <v>33</v>
      <v>33</v>
      <v>33</v>
      <v>33</v>
      <v>35</v>
      <v>6</v>
      <v>32</v>
      <v>35</v>
      <v>7</v>
      <v>33</v>
      <v>35</v>
      <v>8</v>
      <v>9</v>
      <v>10</v>
      <v>35</v>
      <v>35</v>
      <v>33</v>
      <v>35</v>
      <v>11</v>
      <v>12</v>
      <v>13</v>
      <v>14</v>
      <v>35</v>
      <v>32</v>
      <v>35</v>
      <v>35</v>
      <v>35</v>
      <v>35</v>
      <v>35</v>
      <v>35</v>
      <v>35</v>
      <v>35</v>
      <v>35</v>
      <v>35</v>
      <v>15</v>
    </spb>
    <spb s="2">
      <v>1</v>
      <v>Name</v>
      <v>LearnMoreOnLink</v>
    </spb>
    <spb s="7">
      <v>2019</v>
      <v>2019</v>
      <v>square km</v>
      <v>per thousand (2018)</v>
      <v>2021</v>
      <v>2019</v>
      <v>2018</v>
      <v>per liter (2016)</v>
      <v>2019</v>
      <v>years (2018)</v>
      <v>2018</v>
      <v>per thousand (2018)</v>
      <v>2019</v>
      <v>2017</v>
      <v>2016</v>
      <v>2019</v>
      <v>2016</v>
      <v>2016</v>
      <v>kilotons per year (2016)</v>
      <v>deaths per 100,000 (2017)</v>
      <v>kWh (2014)</v>
      <v>2015</v>
      <v>2003</v>
      <v>2017</v>
      <v>2017</v>
      <v>2017</v>
      <v>2017</v>
      <v>2017</v>
      <v>2015</v>
      <v>2017</v>
      <v>2017</v>
      <v>2017</v>
      <v>2017</v>
      <v>2019</v>
    </spb>
    <spb s="0">
      <v xml:space="preserve">Wikipedia	Cia	travel.state.gov	</v>
      <v xml:space="preserve">CC-BY-SA			</v>
      <v xml:space="preserve">http://en.wikipedia.org/wiki/Hong_Kong	https://www.cia.gov/library/publications/the-world-factbook/geos/hk.html?Transportation	https://travel.state.gov/content/travel/en/international-travel/International-Travel-Country-Information-Pages/HongKong.html	</v>
      <v xml:space="preserve">http://creativecommons.org/licenses/by-sa/3.0/			</v>
    </spb>
    <spb s="0">
      <v xml:space="preserve">Wikipedia	</v>
      <v xml:space="preserve">CC BY-SA 3.0	</v>
      <v xml:space="preserve">https://en.wikipedia.org/wiki/Hong_Kong	</v>
      <v xml:space="preserve">https://creativecommons.org/licenses/by-sa/3.0	</v>
    </spb>
    <spb s="0">
      <v xml:space="preserve">Wikipedia	</v>
      <v xml:space="preserve">CC-BY-SA	</v>
      <v xml:space="preserve">http://en.wikipedia.org/wiki/Hong_Kong	</v>
      <v xml:space="preserve">http://creativecommons.org/licenses/by-sa/3.0/	</v>
    </spb>
    <spb s="0">
      <v xml:space="preserve">Cia	</v>
      <v xml:space="preserve">	</v>
      <v xml:space="preserve">https://www.cia.gov/library/publications/the-world-factbook/geos/hk.html?Transportation	</v>
      <v xml:space="preserve">	</v>
    </spb>
    <spb s="10">
      <v>0</v>
      <v>39</v>
      <v>40</v>
      <v>40</v>
      <v>3</v>
      <v>40</v>
      <v>40</v>
      <v>40</v>
      <v>41</v>
      <v>40</v>
      <v>41</v>
      <v>40</v>
      <v>40</v>
      <v>42</v>
      <v>6</v>
      <v>39</v>
      <v>42</v>
      <v>7</v>
      <v>40</v>
      <v>9</v>
      <v>42</v>
      <v>41</v>
      <v>42</v>
      <v>11</v>
      <v>12</v>
      <v>14</v>
      <v>42</v>
      <v>39</v>
      <v>42</v>
      <v>42</v>
      <v>15</v>
    </spb>
    <spb s="2">
      <v>2</v>
      <v>Name</v>
      <v>LearnMoreOnLink</v>
    </spb>
    <spb s="11">
      <v>2019</v>
      <v>2019</v>
      <v>square km</v>
      <v>per thousand (2018)</v>
      <v>2021</v>
      <v>2019</v>
      <v>2018</v>
      <v>per liter (2016)</v>
      <v>2019</v>
      <v>years (2018)</v>
      <v>2019</v>
      <v>2019</v>
      <v>2016</v>
      <v>1995</v>
      <v>kilotons per year (2016)</v>
      <v>kWh (2014)</v>
      <v>2014</v>
      <v>2019</v>
      <v>2018</v>
      <v>2018</v>
      <v>2019</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v>
      <v xml:space="preserve">CC BY-SA 3.0	</v>
      <v xml:space="preserve">https://en.wikipedia.org/wiki/Germany	</v>
      <v xml:space="preserve">https://creativecommons.org/licenses/by-sa/3.0	</v>
    </spb>
    <spb s="0">
      <v xml:space="preserve">Wikipedia	</v>
      <v xml:space="preserve">CC-BY-SA	</v>
      <v xml:space="preserve">http://en.wikipedia.org/wiki/Germany	</v>
      <v xml:space="preserve">http://creativecommons.org/licenses/by-sa/3.0/	</v>
    </spb>
    <spb s="0">
      <v xml:space="preserve">Cia	</v>
      <v xml:space="preserve">	</v>
      <v xml:space="preserve">https://www.cia.gov/library/publications/the-world-factbook/geos/gm.html?Transportation	</v>
      <v xml:space="preserve">	</v>
    </spb>
    <spb s="1">
      <v>0</v>
      <v>46</v>
      <v>47</v>
      <v>47</v>
      <v>3</v>
      <v>47</v>
      <v>47</v>
      <v>47</v>
      <v>48</v>
      <v>47</v>
      <v>47</v>
      <v>48</v>
      <v>47</v>
      <v>47</v>
      <v>49</v>
      <v>6</v>
      <v>46</v>
      <v>49</v>
      <v>7</v>
      <v>47</v>
      <v>49</v>
      <v>8</v>
      <v>9</v>
      <v>10</v>
      <v>49</v>
      <v>49</v>
      <v>47</v>
      <v>49</v>
      <v>11</v>
      <v>12</v>
      <v>13</v>
      <v>14</v>
      <v>49</v>
      <v>46</v>
      <v>49</v>
      <v>49</v>
      <v>49</v>
      <v>49</v>
      <v>49</v>
      <v>49</v>
      <v>49</v>
      <v>49</v>
      <v>49</v>
      <v>49</v>
      <v>15</v>
    </spb>
    <spb s="7">
      <v>2019</v>
      <v>2019</v>
      <v>square km</v>
      <v>per thousand (2018)</v>
      <v>2019</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0">
      <v xml:space="preserve">Wikipedia	Cia	travel.state.gov	</v>
      <v xml:space="preserve">CC-BY-SA			</v>
      <v xml:space="preserve">http://en.wikipedia.org/wiki/Australia	https://www.cia.gov/library/publications/the-world-factbook/geos/as.html?Transportation	https://travel.state.gov/content/travel/en/international-travel/International-Travel-Country-Information-Pages/Australia.html	</v>
      <v xml:space="preserve">http://creativecommons.org/licenses/by-sa/3.0/			</v>
    </spb>
    <spb s="0">
      <v xml:space="preserve">Wikipedia	</v>
      <v xml:space="preserve">CC BY-SA 3.0	</v>
      <v xml:space="preserve">https://en.wikipedia.org/wiki/Australia	</v>
      <v xml:space="preserve">https://creativecommons.org/licenses/by-sa/3.0	</v>
    </spb>
    <spb s="0">
      <v xml:space="preserve">Wikipedia	</v>
      <v xml:space="preserve">CC-BY-SA	</v>
      <v xml:space="preserve">http://en.wikipedia.org/wiki/Australia	</v>
      <v xml:space="preserve">http://creativecommons.org/licenses/by-sa/3.0/	</v>
    </spb>
    <spb s="0">
      <v xml:space="preserve">Cia	</v>
      <v xml:space="preserve">	</v>
      <v xml:space="preserve">https://www.cia.gov/library/publications/the-world-factbook/geos/as.html?Transportation	</v>
      <v xml:space="preserve">	</v>
    </spb>
    <spb s="1">
      <v>0</v>
      <v>52</v>
      <v>53</v>
      <v>53</v>
      <v>3</v>
      <v>53</v>
      <v>53</v>
      <v>53</v>
      <v>54</v>
      <v>53</v>
      <v>53</v>
      <v>54</v>
      <v>53</v>
      <v>53</v>
      <v>55</v>
      <v>6</v>
      <v>52</v>
      <v>55</v>
      <v>7</v>
      <v>53</v>
      <v>55</v>
      <v>8</v>
      <v>9</v>
      <v>10</v>
      <v>55</v>
      <v>55</v>
      <v>53</v>
      <v>55</v>
      <v>11</v>
      <v>12</v>
      <v>13</v>
      <v>14</v>
      <v>55</v>
      <v>52</v>
      <v>55</v>
      <v>55</v>
      <v>55</v>
      <v>55</v>
      <v>55</v>
      <v>55</v>
      <v>55</v>
      <v>55</v>
      <v>55</v>
      <v>55</v>
      <v>15</v>
    </spb>
    <spb s="2">
      <v>3</v>
      <v>Name</v>
      <v>LearnMoreOnLink</v>
    </spb>
    <spb s="7">
      <v>2019</v>
      <v>2019</v>
      <v>square km</v>
      <v>per thousand (2018)</v>
      <v>2021</v>
      <v>2019</v>
      <v>2018</v>
      <v>per liter (2016)</v>
      <v>2019</v>
      <v>years (2018)</v>
      <v>2018</v>
      <v>per thousand (2018)</v>
      <v>2019</v>
      <v>2017</v>
      <v>2016</v>
      <v>2019</v>
      <v>2016</v>
      <v>2017</v>
      <v>kilotons per year (2016)</v>
      <v>deaths per 100,000 (2017)</v>
      <v>kWh (2014)</v>
      <v>2015</v>
      <v>2019</v>
      <v>2014</v>
      <v>2014</v>
      <v>2014</v>
      <v>2014</v>
      <v>2014</v>
      <v>2014</v>
      <v>2014</v>
      <v>2014</v>
      <v>2017</v>
      <v>2017</v>
      <v>2019</v>
    </spb>
    <spb s="0">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0">
      <v xml:space="preserve">Wikipedia	</v>
      <v xml:space="preserve">CC BY-SA 3.0	</v>
      <v xml:space="preserve">https://en.wikipedia.org/wiki/Austria	</v>
      <v xml:space="preserve">https://creativecommons.org/licenses/by-sa/3.0	</v>
    </spb>
    <spb s="0">
      <v xml:space="preserve">Wikipedia	</v>
      <v xml:space="preserve">CC-BY-SA	</v>
      <v xml:space="preserve">http://en.wikipedia.org/wiki/Austria	</v>
      <v xml:space="preserve">http://creativecommons.org/licenses/by-sa/3.0/	</v>
    </spb>
    <spb s="0">
      <v xml:space="preserve">Cia	</v>
      <v xml:space="preserve">	</v>
      <v xml:space="preserve">https://www.cia.gov/library/publications/the-world-factbook/geos/au.html?Transportation	</v>
      <v xml:space="preserve">	</v>
    </spb>
    <spb s="9">
      <v>0</v>
      <v>59</v>
      <v>60</v>
      <v>60</v>
      <v>3</v>
      <v>60</v>
      <v>60</v>
      <v>60</v>
      <v>61</v>
      <v>60</v>
      <v>60</v>
      <v>60</v>
      <v>60</v>
      <v>62</v>
      <v>6</v>
      <v>59</v>
      <v>62</v>
      <v>7</v>
      <v>60</v>
      <v>62</v>
      <v>8</v>
      <v>9</v>
      <v>10</v>
      <v>62</v>
      <v>62</v>
      <v>60</v>
      <v>62</v>
      <v>11</v>
      <v>12</v>
      <v>13</v>
      <v>14</v>
      <v>62</v>
      <v>59</v>
      <v>62</v>
      <v>62</v>
      <v>62</v>
      <v>62</v>
      <v>62</v>
      <v>62</v>
      <v>62</v>
      <v>62</v>
      <v>62</v>
      <v>62</v>
      <v>15</v>
    </spb>
    <spb s="0">
      <v xml:space="preserve">Wikipedia	</v>
      <v xml:space="preserve">CC BY-SA 3.0	</v>
      <v xml:space="preserve">https://en.wikipedia.org/wiki/Lower_Austria	</v>
      <v xml:space="preserve">https://creativecommons.org/licenses/by-sa/3.0	</v>
    </spb>
    <spb s="0">
      <v xml:space="preserve">Wikipedia	</v>
      <v xml:space="preserve">CC-BY-SA	</v>
      <v xml:space="preserve">http://en.wikipedia.org/wiki/Lower_Austria	</v>
      <v xml:space="preserve">http://creativecommons.org/licenses/by-sa/3.0/	</v>
    </spb>
    <spb s="12">
      <v>64</v>
      <v>64</v>
      <v>64</v>
      <v>64</v>
      <v>64</v>
      <v>65</v>
      <v>64</v>
      <v>64</v>
      <v>64</v>
    </spb>
    <spb s="2">
      <v>4</v>
      <v>Name</v>
      <v>LearnMoreOnLink</v>
    </spb>
    <spb s="13">
      <v>square km</v>
      <v>2020</v>
    </spb>
    <spb s="0">
      <v xml:space="preserve">Wikipedia	</v>
      <v xml:space="preserve">CC BY-SA 3.0	</v>
      <v xml:space="preserve">https://en.wikipedia.org/wiki/Upper_Austria	</v>
      <v xml:space="preserve">https://creativecommons.org/licenses/by-sa/3.0	</v>
    </spb>
    <spb s="0">
      <v xml:space="preserve">Wikipedia	</v>
      <v xml:space="preserve">CC-BY-SA	</v>
      <v xml:space="preserve">http://en.wikipedia.org/wiki/Upper_Austria	</v>
      <v xml:space="preserve">http://creativecommons.org/licenses/by-sa/3.0/	</v>
    </spb>
    <spb s="12">
      <v>69</v>
      <v>69</v>
      <v>69</v>
      <v>69</v>
      <v>69</v>
      <v>70</v>
      <v>69</v>
      <v>69</v>
      <v>69</v>
    </spb>
    <spb s="0">
      <v xml:space="preserve">Wikipedia	Cia	travel.state.gov	</v>
      <v xml:space="preserve">CC-BY-SA			</v>
      <v xml:space="preserve">http://en.wikipedia.org/wiki/Canada	https://www.cia.gov/library/publications/the-world-factbook/geos/ca.html?Transportation	https://travel.state.gov/content/travel/en/international-travel/International-Travel-Country-Information-Pages/Canada.html	</v>
      <v xml:space="preserve">http://creativecommons.org/licenses/by-sa/3.0/			</v>
    </spb>
    <spb s="0">
      <v xml:space="preserve">Wikipedia	</v>
      <v xml:space="preserve">CC BY-SA 3.0	</v>
      <v xml:space="preserve">https://en.wikipedia.org/wiki/Canada	</v>
      <v xml:space="preserve">https://creativecommons.org/licenses/by-sa/3.0	</v>
    </spb>
    <spb s="0">
      <v xml:space="preserve">Wikipedia	</v>
      <v xml:space="preserve">CC-BY-SA	</v>
      <v xml:space="preserve">http://en.wikipedia.org/wiki/Canada	</v>
      <v xml:space="preserve">http://creativecommons.org/licenses/by-sa/3.0/	</v>
    </spb>
    <spb s="0">
      <v xml:space="preserve">Cia	</v>
      <v xml:space="preserve">	</v>
      <v xml:space="preserve">https://www.cia.gov/library/publications/the-world-factbook/geos/ca.html?Transportation	</v>
      <v xml:space="preserve">	</v>
    </spb>
    <spb s="1">
      <v>0</v>
      <v>72</v>
      <v>73</v>
      <v>73</v>
      <v>3</v>
      <v>73</v>
      <v>73</v>
      <v>73</v>
      <v>74</v>
      <v>73</v>
      <v>73</v>
      <v>74</v>
      <v>73</v>
      <v>73</v>
      <v>75</v>
      <v>6</v>
      <v>72</v>
      <v>75</v>
      <v>7</v>
      <v>73</v>
      <v>75</v>
      <v>8</v>
      <v>9</v>
      <v>10</v>
      <v>75</v>
      <v>75</v>
      <v>73</v>
      <v>75</v>
      <v>11</v>
      <v>12</v>
      <v>13</v>
      <v>14</v>
      <v>75</v>
      <v>72</v>
      <v>75</v>
      <v>75</v>
      <v>75</v>
      <v>75</v>
      <v>75</v>
      <v>75</v>
      <v>75</v>
      <v>75</v>
      <v>75</v>
      <v>75</v>
      <v>15</v>
    </spb>
    <spb s="7">
      <v>2019</v>
      <v>2019</v>
      <v>square km</v>
      <v>per thousand (2018)</v>
      <v>2021</v>
      <v>2019</v>
      <v>2018</v>
      <v>per liter (2016)</v>
      <v>2019</v>
      <v>years (2018)</v>
      <v>2018</v>
      <v>per thousand (2018)</v>
      <v>2019</v>
      <v>2017</v>
      <v>2016</v>
      <v>2019</v>
      <v>2016</v>
      <v>2017</v>
      <v>kilotons per year (2016)</v>
      <v>deaths per 100,000 (2017)</v>
      <v>kWh (2014)</v>
      <v>2015</v>
      <v>2018</v>
      <v>2013</v>
      <v>2013</v>
      <v>2013</v>
      <v>2013</v>
      <v>2013</v>
      <v>2015</v>
      <v>2013</v>
      <v>2013</v>
      <v>2017</v>
      <v>2017</v>
      <v>2019</v>
    </spb>
    <spb s="0">
      <v xml:space="preserve">Wikipedia	Cia	travel.state.gov	</v>
      <v xml:space="preserve">CC-BY-SA			</v>
      <v xml:space="preserve">http://en.wikipedia.org/wiki/Czech_Republic	https://www.cia.gov/library/publications/the-world-factbook/geos/ez.html?Transportation	https://travel.state.gov/content/travel/en/international-travel/International-Travel-Country-Information-Pages/CzechRepublic.html	</v>
      <v xml:space="preserve">http://creativecommons.org/licenses/by-sa/3.0/			</v>
    </spb>
    <spb s="0">
      <v xml:space="preserve">Wikipedia	</v>
      <v xml:space="preserve">CC BY-SA 3.0	</v>
      <v xml:space="preserve">https://en.wikipedia.org/wiki/Czech_Republic	</v>
      <v xml:space="preserve">https://creativecommons.org/licenses/by-sa/3.0	</v>
    </spb>
    <spb s="0">
      <v xml:space="preserve">Wikipedia	</v>
      <v xml:space="preserve">CC-BY-SA	</v>
      <v xml:space="preserve">http://en.wikipedia.org/wiki/Czech_Republic	</v>
      <v xml:space="preserve">http://creativecommons.org/licenses/by-sa/3.0/	</v>
    </spb>
    <spb s="0">
      <v xml:space="preserve">Cia	</v>
      <v xml:space="preserve">	</v>
      <v xml:space="preserve">https://www.cia.gov/library/publications/the-world-factbook/geos/ez.html?Transportation	</v>
      <v xml:space="preserve">	</v>
    </spb>
    <spb s="1">
      <v>0</v>
      <v>78</v>
      <v>79</v>
      <v>79</v>
      <v>3</v>
      <v>79</v>
      <v>79</v>
      <v>79</v>
      <v>80</v>
      <v>79</v>
      <v>79</v>
      <v>80</v>
      <v>79</v>
      <v>79</v>
      <v>81</v>
      <v>6</v>
      <v>78</v>
      <v>81</v>
      <v>7</v>
      <v>79</v>
      <v>81</v>
      <v>8</v>
      <v>9</v>
      <v>10</v>
      <v>81</v>
      <v>81</v>
      <v>79</v>
      <v>81</v>
      <v>11</v>
      <v>12</v>
      <v>13</v>
      <v>14</v>
      <v>81</v>
      <v>78</v>
      <v>81</v>
      <v>81</v>
      <v>81</v>
      <v>81</v>
      <v>81</v>
      <v>81</v>
      <v>81</v>
      <v>81</v>
      <v>81</v>
      <v>81</v>
      <v>15</v>
    </spb>
    <spb s="7">
      <v>2019</v>
      <v>2019</v>
      <v>square km</v>
      <v>per thousand (2018)</v>
      <v>2021</v>
      <v>2019</v>
      <v>2018</v>
      <v>per liter (2016)</v>
      <v>2019</v>
      <v>years (2018)</v>
      <v>2018</v>
      <v>per thousand (2018)</v>
      <v>2019</v>
      <v>2017</v>
      <v>2016</v>
      <v>2019</v>
      <v>2016</v>
      <v>2018</v>
      <v>kilotons per year (2016)</v>
      <v>deaths per 100,000 (2017)</v>
      <v>kWh (2014)</v>
      <v>2015</v>
      <v>2008</v>
      <v>2017</v>
      <v>2017</v>
      <v>2017</v>
      <v>2017</v>
      <v>2017</v>
      <v>2015</v>
      <v>2017</v>
      <v>2017</v>
      <v>2017</v>
      <v>2017</v>
      <v>2019</v>
    </spb>
    <spb s="0">
      <v xml:space="preserve">Wikipedia	Cia	travel.state.gov	</v>
      <v xml:space="preserve">CC-BY-SA			</v>
      <v xml:space="preserve">http://en.wikipedia.org/wiki/Finland	https://www.cia.gov/library/publications/the-world-factbook/geos/fi.html?Transportation	https://travel.state.gov/content/travel/en/international-travel/International-Travel-Country-Information-Pages/Finland.html	</v>
      <v xml:space="preserve">http://creativecommons.org/licenses/by-sa/3.0/			</v>
    </spb>
    <spb s="0">
      <v xml:space="preserve">Wikipedia	</v>
      <v xml:space="preserve">CC BY-SA 3.0	</v>
      <v xml:space="preserve">https://en.wikipedia.org/wiki/Finland	</v>
      <v xml:space="preserve">https://creativecommons.org/licenses/by-sa/3.0	</v>
    </spb>
    <spb s="0">
      <v xml:space="preserve">Wikipedia	</v>
      <v xml:space="preserve">CC-BY-SA	</v>
      <v xml:space="preserve">http://en.wikipedia.org/wiki/Finland	</v>
      <v xml:space="preserve">http://creativecommons.org/licenses/by-sa/3.0/	</v>
    </spb>
    <spb s="0">
      <v xml:space="preserve">Cia	</v>
      <v xml:space="preserve">	</v>
      <v xml:space="preserve">https://www.cia.gov/library/publications/the-world-factbook/geos/fi.html?Transportation	</v>
      <v xml:space="preserve">	</v>
    </spb>
    <spb s="9">
      <v>0</v>
      <v>84</v>
      <v>85</v>
      <v>85</v>
      <v>3</v>
      <v>85</v>
      <v>85</v>
      <v>85</v>
      <v>86</v>
      <v>85</v>
      <v>85</v>
      <v>85</v>
      <v>85</v>
      <v>87</v>
      <v>6</v>
      <v>84</v>
      <v>87</v>
      <v>7</v>
      <v>85</v>
      <v>87</v>
      <v>8</v>
      <v>9</v>
      <v>10</v>
      <v>87</v>
      <v>87</v>
      <v>85</v>
      <v>87</v>
      <v>11</v>
      <v>12</v>
      <v>13</v>
      <v>14</v>
      <v>87</v>
      <v>84</v>
      <v>87</v>
      <v>87</v>
      <v>87</v>
      <v>87</v>
      <v>87</v>
      <v>87</v>
      <v>87</v>
      <v>87</v>
      <v>87</v>
      <v>87</v>
      <v>15</v>
    </spb>
    <spb s="2">
      <v>5</v>
      <v>Name</v>
      <v>LearnMoreOnLink</v>
    </spb>
    <spb s="7">
      <v>2019</v>
      <v>2019</v>
      <v>square km</v>
      <v>per thousand (2018)</v>
      <v>2021</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 s="0">
      <v xml:space="preserve">Wikipedia	Cia	</v>
      <v xml:space="preserve">CC-BY-SA		</v>
      <v xml:space="preserve">http://en.wikipedia.org/wiki/Republic_of_Ireland	https://www.cia.gov/library/publications/the-world-factbook/geos/ei.html?Transportation	</v>
      <v xml:space="preserve">http://creativecommons.org/licenses/by-sa/3.0/		</v>
    </spb>
    <spb s="0">
      <v xml:space="preserve">Wikipedia	</v>
      <v xml:space="preserve">CC BY-SA 3.0	</v>
      <v xml:space="preserve">https://en.wikipedia.org/wiki/Republic_of_Ireland	</v>
      <v xml:space="preserve">https://creativecommons.org/licenses/by-sa/3.0	</v>
    </spb>
    <spb s="0">
      <v xml:space="preserve">Wikipedia	</v>
      <v xml:space="preserve">CC-BY-SA	</v>
      <v xml:space="preserve">http://en.wikipedia.org/wiki/Republic_of_Ireland	</v>
      <v xml:space="preserve">http://creativecommons.org/licenses/by-sa/3.0/	</v>
    </spb>
    <spb s="0">
      <v xml:space="preserve">Cia	</v>
      <v xml:space="preserve">	</v>
      <v xml:space="preserve">https://www.cia.gov/library/publications/the-world-factbook/geos/ei.html?Transportation	</v>
      <v xml:space="preserve">	</v>
    </spb>
    <spb s="14">
      <v>0</v>
      <v>91</v>
      <v>92</v>
      <v>92</v>
      <v>3</v>
      <v>92</v>
      <v>92</v>
      <v>92</v>
      <v>92</v>
      <v>92</v>
      <v>93</v>
      <v>92</v>
      <v>92</v>
      <v>94</v>
      <v>6</v>
      <v>91</v>
      <v>94</v>
      <v>7</v>
      <v>92</v>
      <v>94</v>
      <v>8</v>
      <v>9</v>
      <v>10</v>
      <v>94</v>
      <v>94</v>
      <v>92</v>
      <v>94</v>
      <v>11</v>
      <v>12</v>
      <v>13</v>
      <v>14</v>
      <v>94</v>
      <v>91</v>
      <v>94</v>
      <v>94</v>
      <v>94</v>
      <v>94</v>
      <v>94</v>
      <v>94</v>
      <v>94</v>
      <v>94</v>
      <v>94</v>
      <v>94</v>
      <v>15</v>
    </spb>
    <spb s="2">
      <v>6</v>
      <v>Name</v>
      <v>LearnMoreOnLink</v>
    </spb>
    <spb s="7">
      <v>2019</v>
      <v>2019</v>
      <v>square km</v>
      <v>per thousand (2018)</v>
      <v>2021</v>
      <v>2019</v>
      <v>2018</v>
      <v>per liter (2016)</v>
      <v>2019</v>
      <v>years (2018)</v>
      <v>2018</v>
      <v>per thousand (2018)</v>
      <v>2019</v>
      <v>2017</v>
      <v>2016</v>
      <v>2019</v>
      <v>2016</v>
      <v>2018</v>
      <v>kilotons per year (2016)</v>
      <v>deaths per 100,000 (2017)</v>
      <v>kWh (2014)</v>
      <v>2015</v>
      <v>2018</v>
      <v>2016</v>
      <v>2016</v>
      <v>2016</v>
      <v>2016</v>
      <v>2016</v>
      <v>2015</v>
      <v>2016</v>
      <v>2016</v>
      <v>2017</v>
      <v>2017</v>
      <v>2019</v>
    </spb>
    <spb s="0">
      <v xml:space="preserve">Wikipedia	Cia	travel.state.gov	</v>
      <v xml:space="preserve">CC-BY-SA			</v>
      <v xml:space="preserve">http://en.wikipedia.org/wiki/Norway	https://www.cia.gov/library/publications/the-world-factbook/geos/no.html?Transportation	https://travel.state.gov/content/travel/en/international-travel/International-Travel-Country-Information-Pages/Norway.html	</v>
      <v xml:space="preserve">http://creativecommons.org/licenses/by-sa/3.0/			</v>
    </spb>
    <spb s="0">
      <v xml:space="preserve">Wikipedia	</v>
      <v xml:space="preserve">CC BY-SA 3.0	</v>
      <v xml:space="preserve">https://en.wikipedia.org/wiki/Norway	</v>
      <v xml:space="preserve">https://creativecommons.org/licenses/by-sa/3.0	</v>
    </spb>
    <spb s="0">
      <v xml:space="preserve">Wikipedia	</v>
      <v xml:space="preserve">CC-BY-SA	</v>
      <v xml:space="preserve">http://en.wikipedia.org/wiki/Norway	</v>
      <v xml:space="preserve">http://creativecommons.org/licenses/by-sa/3.0/	</v>
    </spb>
    <spb s="0">
      <v xml:space="preserve">Cia	</v>
      <v xml:space="preserve">	</v>
      <v xml:space="preserve">https://www.cia.gov/library/publications/the-world-factbook/geos/no.html?Transportation	</v>
      <v xml:space="preserve">	</v>
    </spb>
    <spb s="9">
      <v>0</v>
      <v>98</v>
      <v>99</v>
      <v>99</v>
      <v>3</v>
      <v>99</v>
      <v>99</v>
      <v>99</v>
      <v>100</v>
      <v>99</v>
      <v>99</v>
      <v>99</v>
      <v>99</v>
      <v>101</v>
      <v>6</v>
      <v>98</v>
      <v>101</v>
      <v>7</v>
      <v>99</v>
      <v>101</v>
      <v>8</v>
      <v>9</v>
      <v>10</v>
      <v>101</v>
      <v>101</v>
      <v>99</v>
      <v>101</v>
      <v>11</v>
      <v>12</v>
      <v>13</v>
      <v>14</v>
      <v>101</v>
      <v>98</v>
      <v>101</v>
      <v>101</v>
      <v>101</v>
      <v>101</v>
      <v>101</v>
      <v>101</v>
      <v>101</v>
      <v>101</v>
      <v>101</v>
      <v>101</v>
      <v>15</v>
    </spb>
    <spb s="7">
      <v>2019</v>
      <v>2019</v>
      <v>square km</v>
      <v>per thousand (2018)</v>
      <v>2021</v>
      <v>2019</v>
      <v>2018</v>
      <v>per liter (2016)</v>
      <v>2019</v>
      <v>years (2018)</v>
      <v>2018</v>
      <v>per thousand (2018)</v>
      <v>2019</v>
      <v>2017</v>
      <v>2016</v>
      <v>2019</v>
      <v>2016</v>
      <v>2018</v>
      <v>kilotons per year (2016)</v>
      <v>deaths per 100,000 (2017)</v>
      <v>kWh (2014)</v>
      <v>2015</v>
      <v>2019</v>
      <v>2017</v>
      <v>2017</v>
      <v>2017</v>
      <v>2017</v>
      <v>2017</v>
      <v>2015</v>
      <v>2017</v>
      <v>2017</v>
      <v>2017</v>
      <v>2017</v>
      <v>2019</v>
    </spb>
    <spb s="0">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0">
      <v xml:space="preserve">Wikipedia	</v>
      <v xml:space="preserve">CC BY-SA 3.0	</v>
      <v xml:space="preserve">https://en.wikipedia.org/wiki/United_Kingdom	</v>
      <v xml:space="preserve">https://creativecommons.org/licenses/by-sa/3.0	</v>
    </spb>
    <spb s="0">
      <v xml:space="preserve">Wikipedia	</v>
      <v xml:space="preserve">CC-BY-SA	</v>
      <v xml:space="preserve">http://en.wikipedia.org/wiki/United_Kingdom	</v>
      <v xml:space="preserve">http://creativecommons.org/licenses/by-sa/3.0/	</v>
    </spb>
    <spb s="0">
      <v xml:space="preserve">Cia	</v>
      <v xml:space="preserve">	</v>
      <v xml:space="preserve">https://www.cia.gov/library/publications/the-world-factbook/geos/uk.html?Transportation	</v>
      <v xml:space="preserve">	</v>
    </spb>
    <spb s="1">
      <v>0</v>
      <v>104</v>
      <v>105</v>
      <v>105</v>
      <v>3</v>
      <v>105</v>
      <v>105</v>
      <v>105</v>
      <v>106</v>
      <v>105</v>
      <v>105</v>
      <v>106</v>
      <v>105</v>
      <v>105</v>
      <v>107</v>
      <v>6</v>
      <v>104</v>
      <v>107</v>
      <v>7</v>
      <v>105</v>
      <v>107</v>
      <v>8</v>
      <v>9</v>
      <v>10</v>
      <v>107</v>
      <v>107</v>
      <v>105</v>
      <v>107</v>
      <v>11</v>
      <v>12</v>
      <v>13</v>
      <v>14</v>
      <v>107</v>
      <v>104</v>
      <v>107</v>
      <v>107</v>
      <v>107</v>
      <v>107</v>
      <v>107</v>
      <v>107</v>
      <v>107</v>
      <v>107</v>
      <v>107</v>
      <v>107</v>
      <v>15</v>
    </spb>
    <spb s="7">
      <v>2019</v>
      <v>2019</v>
      <v>square km</v>
      <v>per thousand (2018)</v>
      <v>2021</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0">
      <v xml:space="preserve">Wikipedia	Cia	travel.state.gov	</v>
      <v xml:space="preserve">CC-BY-SA			</v>
      <v xml:space="preserve">http://en.wikipedia.org/wiki/Uruguay	https://www.cia.gov/library/publications/the-world-factbook/geos/uy.html?Transportation	https://travel.state.gov/content/travel/en/international-travel/International-Travel-Country-Information-Pages/Uruguay.html	</v>
      <v xml:space="preserve">http://creativecommons.org/licenses/by-sa/3.0/			</v>
    </spb>
    <spb s="0">
      <v xml:space="preserve">Wikipedia	</v>
      <v xml:space="preserve">CC BY-SA 3.0	</v>
      <v xml:space="preserve">https://en.wikipedia.org/wiki/Uruguay	</v>
      <v xml:space="preserve">https://creativecommons.org/licenses/by-sa/3.0	</v>
    </spb>
    <spb s="0">
      <v xml:space="preserve">Wikipedia	</v>
      <v xml:space="preserve">CC-BY-SA	</v>
      <v xml:space="preserve">http://en.wikipedia.org/wiki/Uruguay	</v>
      <v xml:space="preserve">http://creativecommons.org/licenses/by-sa/3.0/	</v>
    </spb>
    <spb s="0">
      <v xml:space="preserve">Cia	</v>
      <v xml:space="preserve">	</v>
      <v xml:space="preserve">https://www.cia.gov/library/publications/the-world-factbook/geos/uy.html?Transportation	</v>
      <v xml:space="preserve">	</v>
    </spb>
    <spb s="1">
      <v>0</v>
      <v>110</v>
      <v>111</v>
      <v>111</v>
      <v>3</v>
      <v>111</v>
      <v>111</v>
      <v>111</v>
      <v>112</v>
      <v>111</v>
      <v>111</v>
      <v>112</v>
      <v>111</v>
      <v>111</v>
      <v>113</v>
      <v>6</v>
      <v>110</v>
      <v>113</v>
      <v>7</v>
      <v>111</v>
      <v>113</v>
      <v>8</v>
      <v>9</v>
      <v>10</v>
      <v>113</v>
      <v>113</v>
      <v>111</v>
      <v>113</v>
      <v>11</v>
      <v>12</v>
      <v>13</v>
      <v>14</v>
      <v>113</v>
      <v>110</v>
      <v>113</v>
      <v>113</v>
      <v>113</v>
      <v>113</v>
      <v>113</v>
      <v>113</v>
      <v>113</v>
      <v>113</v>
      <v>113</v>
      <v>113</v>
      <v>15</v>
    </spb>
    <spb s="7">
      <v>2019</v>
      <v>2019</v>
      <v>square km</v>
      <v>per thousand (2018)</v>
      <v>2017</v>
      <v>2019</v>
      <v>2018</v>
      <v>per liter (2016)</v>
      <v>2019</v>
      <v>years (2018)</v>
      <v>2018</v>
      <v>per thousand (2018)</v>
      <v>2019</v>
      <v>2017</v>
      <v>2016</v>
      <v>2019</v>
      <v>2016</v>
      <v>2017</v>
      <v>kilotons per year (2016)</v>
      <v>deaths per 100,000 (2017)</v>
      <v>kWh (2014)</v>
      <v>2014</v>
      <v>1996</v>
      <v>2018</v>
      <v>2018</v>
      <v>2018</v>
      <v>2018</v>
      <v>2018</v>
      <v>2015</v>
      <v>2018</v>
      <v>2018</v>
      <v>2017</v>
      <v>2017</v>
      <v>2019</v>
    </spb>
    <spb s="0">
      <v xml:space="preserve">Wikipedia	Cia	travel.state.gov	</v>
      <v xml:space="preserve">CC-BY-SA			</v>
      <v xml:space="preserve">http://en.wikipedia.org/wiki/Denmark	https://www.cia.gov/library/publications/the-world-factbook/geos/da.html?Transportation	https://travel.state.gov/content/travel/en/international-travel/International-Travel-Country-Information-Pages/Denmark.html	</v>
      <v xml:space="preserve">http://creativecommons.org/licenses/by-sa/3.0/			</v>
    </spb>
    <spb s="0">
      <v xml:space="preserve">Wikipedia	</v>
      <v xml:space="preserve">CC BY-SA 3.0	</v>
      <v xml:space="preserve">https://en.wikipedia.org/wiki/Denmark	</v>
      <v xml:space="preserve">https://creativecommons.org/licenses/by-sa/3.0	</v>
    </spb>
    <spb s="0">
      <v xml:space="preserve">Wikipedia	</v>
      <v xml:space="preserve">CC-BY-SA	</v>
      <v xml:space="preserve">http://en.wikipedia.org/wiki/Denmark	</v>
      <v xml:space="preserve">http://creativecommons.org/licenses/by-sa/3.0/	</v>
    </spb>
    <spb s="0">
      <v xml:space="preserve">Cia	</v>
      <v xml:space="preserve">	</v>
      <v xml:space="preserve">https://www.cia.gov/library/publications/the-world-factbook/geos/da.html?Transportation	</v>
      <v xml:space="preserve">	</v>
    </spb>
    <spb s="9">
      <v>0</v>
      <v>116</v>
      <v>117</v>
      <v>117</v>
      <v>3</v>
      <v>117</v>
      <v>117</v>
      <v>117</v>
      <v>118</v>
      <v>117</v>
      <v>117</v>
      <v>117</v>
      <v>117</v>
      <v>119</v>
      <v>6</v>
      <v>116</v>
      <v>119</v>
      <v>7</v>
      <v>117</v>
      <v>119</v>
      <v>8</v>
      <v>9</v>
      <v>10</v>
      <v>119</v>
      <v>119</v>
      <v>117</v>
      <v>119</v>
      <v>11</v>
      <v>12</v>
      <v>13</v>
      <v>14</v>
      <v>119</v>
      <v>116</v>
      <v>119</v>
      <v>119</v>
      <v>119</v>
      <v>119</v>
      <v>119</v>
      <v>119</v>
      <v>119</v>
      <v>119</v>
      <v>119</v>
      <v>119</v>
      <v>15</v>
    </spb>
    <spb s="7">
      <v>2019</v>
      <v>2019</v>
      <v>square km</v>
      <v>per thousand (2018)</v>
      <v>2020</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Data>
</supportingPropertyBags>
</file>

<file path=xl/richData/rdsupportingpropertybagstructure.xml><?xml version="1.0" encoding="utf-8"?>
<spbStructures xmlns="http://schemas.microsoft.com/office/spreadsheetml/2017/richdata2" count="15">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UniqueName" t="spb"/>
    <k n="VDPID/VSID" t="spb"/>
    <k n="LearnMoreOnLink" t="spb"/>
  </s>
  <s>
    <k n="Name" t="i"/>
    <k n="Image"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Minimum wage" t="spb"/>
    <k n="Currency code" t="spb"/>
    <k n="Official name" t="spb"/>
    <k n="CPI Change (%)" t="spb"/>
    <k n="Fertility rate" t="spb"/>
    <k n="Gasoline price" t="spb"/>
    <k n="Total tax rate" t="spb"/>
    <k n="Life expectancy" t="spb"/>
    <k n="National anthem" t="spb"/>
    <k n="Urban population" t="spb"/>
    <k n="Unemployment rate" t="spb"/>
    <k n="Capital/Major City" t="spb"/>
    <k n="Agricultural land (%)" t="spb"/>
    <k n="Physicians per thousand" t="spb"/>
    <k n="Carbon dioxide emissions" t="spb"/>
    <k n="Electric power consumption" t="spb"/>
    <k n="Fossil fuel energy consumption" t="spb"/>
    <k n="Market cap of listed companies"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Urban population" t="s"/>
    <k n="Unemployment rate" t="s"/>
    <k n="Agricultural land (%)" t="s"/>
    <k n="Physicians per thousand" t="s"/>
    <k n="Carbon dioxide emissions" t="s"/>
    <k n="Electric power consumption" t="s"/>
    <k n="Fossil fuel energy consumption" t="s"/>
    <k n="Market cap of listed companies" t="s"/>
    <k n="Gross primary education enrollment (%)" t="s"/>
    <k n="Gross tertiary education enrollment (%)" t="s"/>
    <k n="Population: Labor force participation (%)" t="s"/>
  </s>
  <s>
    <k n="Area" t="spb"/>
    <k n="Name" t="spb"/>
    <k n="Population" t="spb"/>
    <k n="UniqueName" t="spb"/>
    <k n="Description" t="spb"/>
    <k n="Abbreviation" t="spb"/>
    <k n="Largest city" t="spb"/>
    <k n="Country/region" t="spb"/>
    <k n="Capital/Major City" t="spb"/>
  </s>
  <s>
    <k n="Area" t="s"/>
    <k n="Population" t="s"/>
  </s>
  <s>
    <k n="CPI" t="spb"/>
    <k n="GDP" t="spb"/>
    <k n="Area" t="spb"/>
    <k n="Name" t="spb"/>
    <k n="Birth rate" t="spb"/>
    <k n="Population" t="spb"/>
    <k n="UniqueName" t="spb"/>
    <k n="Descrip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14" formatCode="0.00%"/>
    </x:dxf>
    <x:dxf>
      <x:numFmt numFmtId="3" formatCode="#,##0"/>
    </x:dxf>
    <x:dxf>
      <x:numFmt numFmtId="2" formatCode="0.00"/>
    </x:dxf>
    <x:dxf>
      <x:numFmt numFmtId="1" formatCode="0"/>
    </x:dxf>
    <x:dxf>
      <x:numFmt numFmtId="4" formatCode="#,##0.00"/>
    </x:dxf>
    <x:dxf>
      <x:numFmt numFmtId="0" formatCode="General"/>
    </x:dxf>
  </dxfs>
  <richProperties>
    <rPr n="IsTitleField" t="b"/>
    <rPr n="IsHeroField" t="b"/>
    <rPr n="NumberFormat" t="s"/>
  </richProperties>
  <richStyles>
    <rSty>
      <rpv i="0">1</rpv>
    </rSty>
    <rSty>
      <rpv i="1">1</rpv>
    </rSty>
    <rSty dxfid="0">
      <rpv i="2">0.0%</rpv>
    </rSty>
    <rSty dxfid="1">
      <rpv i="2">#,##0</rpv>
    </rSty>
    <rSty dxfid="2">
      <rpv i="2">0.00</rpv>
    </rSty>
    <rSty dxfid="3">
      <rpv i="2">0</rpv>
    </rSty>
    <rSty dxfid="4">
      <rpv i="2">#,##0.00</rpv>
    </rSty>
    <rSty dxfid="5">
      <rpv i="2">0.0</rpv>
    </rSty>
    <rSty dxfid="5">
      <rpv i="2">_([$$-en-US]* #,##0.00_);_([$$-en-US]* (#,##0.00);_([$$-en-US]* "-"??_);_(@_)</rpv>
    </rSty>
    <rSty dxfid="5">
      <rpv i="2">_([$$-en-US]* #,##0_);_([$$-en-US]* (#,##0);_([$$-en-US]* "-"_);_(@_)</rpv>
    </rSty>
    <rSty dxfid="0"/>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C4" dT="2024-08-26T13:29:38.55" personId="{520E984E-0BD5-4065-AB15-07DBD4380B1C}" id="{767EF40D-D086-4E3A-922D-F33B6A8138CD}">
    <text xml:space="preserve">These cells have been added in case you need more categories, please contact me to associate with relevant emission factor </text>
  </threadedComment>
  <threadedComment ref="AN13" dT="2024-03-05T11:07:21.07" personId="{D11F92F3-E15A-49C8-AD05-E8F4DEDEA2A8}" id="{33E5A717-9310-4EA2-8146-A528C2F85130}">
    <text xml:space="preserve"> (excludes WE, national holidays, staff leaves)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christophe.demez@luxembourg.msf.org" TargetMode="Externa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7.xml.rels><?xml version="1.0" encoding="UTF-8" standalone="yes"?>
<Relationships xmlns="http://schemas.openxmlformats.org/package/2006/relationships"><Relationship Id="rId1" Type="http://schemas.openxmlformats.org/officeDocument/2006/relationships/hyperlink" Target="https://greenspector.com/en/videoconferencing-apps-202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1603D9-76A3-2348-84FE-47A8BFFBC746}">
  <sheetPr codeName="Planilha2">
    <tabColor theme="0"/>
  </sheetPr>
  <dimension ref="D1:R14"/>
  <sheetViews>
    <sheetView topLeftCell="D1" zoomScale="70" zoomScaleNormal="70" workbookViewId="0">
      <pane ySplit="1" topLeftCell="A3" activePane="bottomLeft" state="frozen"/>
      <selection pane="bottomLeft" activeCell="H9" sqref="H9:P9"/>
    </sheetView>
  </sheetViews>
  <sheetFormatPr defaultColWidth="10.875" defaultRowHeight="15"/>
  <cols>
    <col min="1" max="1" width="3.625" style="4" customWidth="1"/>
    <col min="2" max="2" width="3.125" style="4" customWidth="1"/>
    <col min="3" max="3" width="3.625" style="4" customWidth="1"/>
    <col min="4" max="4" width="76.125" style="44" customWidth="1"/>
    <col min="5" max="5" width="1.125" style="44" customWidth="1"/>
    <col min="6" max="6" width="10.375" style="44" customWidth="1"/>
    <col min="7" max="7" width="4.125" style="4" customWidth="1"/>
    <col min="8" max="8" width="21" style="4" customWidth="1"/>
    <col min="9" max="9" width="5.125" style="4" customWidth="1"/>
    <col min="10" max="10" width="22.125" style="4" customWidth="1"/>
    <col min="11" max="11" width="22.375" style="4" customWidth="1"/>
    <col min="12" max="12" width="4.125" style="4" customWidth="1"/>
    <col min="13" max="13" width="23" style="4" customWidth="1"/>
    <col min="14" max="14" width="2.5" style="4" customWidth="1"/>
    <col min="15" max="15" width="18.875" style="4" customWidth="1"/>
    <col min="16" max="16" width="10.875" style="4"/>
    <col min="17" max="17" width="45.25" style="4" customWidth="1"/>
    <col min="18" max="16384" width="10.875" style="4"/>
  </cols>
  <sheetData>
    <row r="1" spans="4:18" ht="78" customHeight="1">
      <c r="H1" s="1"/>
      <c r="I1" s="1"/>
    </row>
    <row r="2" spans="4:18" ht="78" customHeight="1"/>
    <row r="3" spans="4:18" ht="51" customHeight="1"/>
    <row r="4" spans="4:18" ht="78" customHeight="1">
      <c r="D4" s="54"/>
      <c r="F4" s="68" t="s">
        <v>0</v>
      </c>
      <c r="H4" s="66" t="s">
        <v>1</v>
      </c>
      <c r="J4" s="53" t="s">
        <v>2</v>
      </c>
    </row>
    <row r="5" spans="4:18" ht="123" customHeight="1">
      <c r="D5" s="55" t="s">
        <v>3</v>
      </c>
      <c r="E5" s="50"/>
      <c r="F5" s="69">
        <v>1</v>
      </c>
      <c r="H5" s="72" t="s">
        <v>4</v>
      </c>
      <c r="J5" s="158" t="s">
        <v>5</v>
      </c>
      <c r="K5" s="159"/>
      <c r="L5" s="159"/>
      <c r="M5" s="159"/>
      <c r="N5" s="159"/>
      <c r="O5" s="159"/>
      <c r="P5" s="159"/>
      <c r="Q5" s="131" t="s">
        <v>6</v>
      </c>
      <c r="R5" s="44"/>
    </row>
    <row r="6" spans="4:18" ht="21.95" customHeight="1">
      <c r="D6" s="55"/>
      <c r="E6" s="50"/>
      <c r="F6" s="69"/>
      <c r="H6" s="50"/>
      <c r="I6" s="50"/>
      <c r="J6" s="70"/>
      <c r="K6" s="70"/>
      <c r="L6" s="70"/>
      <c r="M6" s="70"/>
      <c r="N6" s="70"/>
      <c r="O6" s="70"/>
      <c r="P6" s="70"/>
      <c r="Q6" s="44"/>
      <c r="R6" s="44"/>
    </row>
    <row r="7" spans="4:18" ht="59.25" customHeight="1">
      <c r="D7" s="56" t="s">
        <v>7</v>
      </c>
      <c r="E7" s="67"/>
      <c r="F7" s="69"/>
      <c r="H7" s="50"/>
      <c r="J7" s="52" t="s">
        <v>8</v>
      </c>
      <c r="K7" s="132" t="s">
        <v>9</v>
      </c>
      <c r="L7" s="133"/>
      <c r="M7" s="134" t="s">
        <v>10</v>
      </c>
      <c r="N7" s="133"/>
      <c r="O7" s="135" t="s">
        <v>11</v>
      </c>
      <c r="P7" s="52"/>
      <c r="Q7" s="57" t="s">
        <v>12</v>
      </c>
      <c r="R7" s="51"/>
    </row>
    <row r="8" spans="4:18" ht="14.1" customHeight="1">
      <c r="D8" s="54"/>
      <c r="F8" s="69"/>
      <c r="H8" s="50"/>
      <c r="J8" s="52"/>
      <c r="K8" s="52"/>
      <c r="L8" s="52"/>
      <c r="M8" s="52"/>
      <c r="N8" s="52"/>
      <c r="O8" s="52"/>
      <c r="P8" s="52"/>
      <c r="Q8" s="57"/>
      <c r="R8" s="51"/>
    </row>
    <row r="9" spans="4:18" ht="78" customHeight="1">
      <c r="D9" s="54"/>
      <c r="F9" s="69">
        <v>2</v>
      </c>
      <c r="H9" s="71" t="s">
        <v>13</v>
      </c>
      <c r="J9" s="160" t="s">
        <v>14</v>
      </c>
      <c r="K9" s="159"/>
      <c r="L9" s="159"/>
      <c r="M9" s="159"/>
      <c r="N9" s="159"/>
      <c r="O9" s="159"/>
      <c r="P9" s="159"/>
      <c r="Q9" s="57"/>
      <c r="R9" s="51"/>
    </row>
    <row r="10" spans="4:18" ht="14.1" customHeight="1">
      <c r="D10" s="54"/>
      <c r="F10" s="69"/>
      <c r="H10" s="50"/>
      <c r="J10" s="52"/>
      <c r="K10" s="52"/>
      <c r="L10" s="52"/>
      <c r="M10" s="52"/>
      <c r="N10" s="52"/>
      <c r="O10" s="52"/>
      <c r="P10" s="52"/>
      <c r="Q10" s="57"/>
      <c r="R10" s="51"/>
    </row>
    <row r="11" spans="4:18" ht="78" customHeight="1">
      <c r="F11" s="69">
        <v>3</v>
      </c>
      <c r="H11" s="73" t="s">
        <v>15</v>
      </c>
      <c r="J11" s="158" t="s">
        <v>16</v>
      </c>
      <c r="K11" s="159"/>
      <c r="L11" s="159"/>
      <c r="M11" s="159"/>
      <c r="N11" s="159"/>
      <c r="O11" s="159"/>
      <c r="P11" s="159"/>
      <c r="Q11" s="57"/>
      <c r="R11" s="51"/>
    </row>
    <row r="12" spans="4:18" ht="18">
      <c r="Q12" s="57"/>
      <c r="R12" s="51"/>
    </row>
    <row r="13" spans="4:18" ht="18">
      <c r="Q13" s="57"/>
      <c r="R13" s="51"/>
    </row>
    <row r="14" spans="4:18" ht="18">
      <c r="Q14" s="57"/>
      <c r="R14" s="51"/>
    </row>
  </sheetData>
  <mergeCells count="3">
    <mergeCell ref="J5:P5"/>
    <mergeCell ref="J9:P9"/>
    <mergeCell ref="J11:P11"/>
  </mergeCells>
  <hyperlinks>
    <hyperlink ref="H5" location="'Enter Data Here'!A1" display="1. GET STARTED" xr:uid="{67AC0A55-CE1A-0B4C-9D4B-B9851E94AACA}"/>
    <hyperlink ref="H11" location="'STEP 0— WELCOME'!A1" display="4. RESULTS" xr:uid="{35A6A023-01C7-DB42-A1EF-DB512DC889EA}"/>
  </hyperlink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AEB81-39AC-41FA-A5D3-1F421E777BB6}">
  <dimension ref="A1:BI133"/>
  <sheetViews>
    <sheetView topLeftCell="X1" zoomScale="77" zoomScaleNormal="110" workbookViewId="0">
      <selection activeCell="F30" sqref="F30"/>
    </sheetView>
  </sheetViews>
  <sheetFormatPr defaultColWidth="8.75" defaultRowHeight="15.75" customHeight="1"/>
  <cols>
    <col min="1" max="1" width="37.625" customWidth="1"/>
    <col min="2" max="2" width="18.5" customWidth="1"/>
    <col min="3" max="3" width="37.5" customWidth="1"/>
    <col min="4" max="4" width="13.625" customWidth="1"/>
    <col min="5" max="5" width="7.75" customWidth="1"/>
    <col min="6" max="6" width="31.125" customWidth="1"/>
    <col min="7" max="7" width="28" customWidth="1"/>
    <col min="8" max="8" width="17.375" customWidth="1"/>
    <col min="9" max="9" width="18.5" customWidth="1"/>
    <col min="10" max="10" width="16.5" customWidth="1"/>
    <col min="11" max="11" width="13.75" customWidth="1"/>
    <col min="12" max="12" width="13" customWidth="1"/>
    <col min="13" max="13" width="4" customWidth="1"/>
    <col min="14" max="14" width="20.75" customWidth="1"/>
    <col min="15" max="15" width="17.375" customWidth="1"/>
    <col min="16" max="16" width="24" style="4" customWidth="1"/>
    <col min="17" max="17" width="11" style="4" customWidth="1"/>
    <col min="18" max="18" width="13.125" style="4" customWidth="1"/>
    <col min="19" max="19" width="11" style="4" customWidth="1"/>
    <col min="20" max="21" width="12.25" style="4" customWidth="1"/>
    <col min="22" max="22" width="24.375" style="4" customWidth="1"/>
    <col min="23" max="27" width="11" style="4" customWidth="1"/>
    <col min="28" max="28" width="4.125" customWidth="1"/>
    <col min="29" max="29" width="25.75" customWidth="1"/>
    <col min="30" max="30" width="17.125" customWidth="1"/>
    <col min="31" max="31" width="15.5" customWidth="1"/>
    <col min="32" max="32" width="15.625" customWidth="1"/>
    <col min="33" max="33" width="3.5" customWidth="1"/>
    <col min="34" max="34" width="24.125" customWidth="1"/>
    <col min="35" max="35" width="14.5" customWidth="1"/>
    <col min="36" max="36" width="11.625" customWidth="1"/>
    <col min="37" max="37" width="9.875" bestFit="1" customWidth="1"/>
    <col min="38" max="38" width="20.125" customWidth="1"/>
    <col min="39" max="39" width="4.25" customWidth="1"/>
    <col min="40" max="40" width="23.25" customWidth="1"/>
    <col min="41" max="41" width="26.375" customWidth="1"/>
    <col min="42" max="42" width="2.5" customWidth="1"/>
    <col min="43" max="43" width="25.75" customWidth="1"/>
    <col min="44" max="44" width="13.875" bestFit="1" customWidth="1"/>
    <col min="45" max="45" width="15.875" bestFit="1" customWidth="1"/>
    <col min="46" max="46" width="13.875" bestFit="1" customWidth="1"/>
    <col min="47" max="47" width="12.25" bestFit="1" customWidth="1"/>
    <col min="48" max="48" width="26.375" customWidth="1"/>
    <col min="49" max="49" width="13.5" customWidth="1"/>
    <col min="50" max="50" width="15.375" customWidth="1"/>
    <col min="51" max="51" width="0" hidden="1" customWidth="1"/>
    <col min="52" max="52" width="23.375" customWidth="1"/>
    <col min="53" max="53" width="34.375" customWidth="1"/>
    <col min="54" max="54" width="19.75" customWidth="1"/>
    <col min="55" max="55" width="11.125" customWidth="1"/>
    <col min="61" max="61" width="22.625" bestFit="1" customWidth="1"/>
  </cols>
  <sheetData>
    <row r="1" spans="1:61" ht="18">
      <c r="A1" s="37" t="s">
        <v>17</v>
      </c>
      <c r="B1" s="37"/>
      <c r="C1" s="4"/>
      <c r="F1" s="5"/>
      <c r="G1" s="164" t="s">
        <v>18</v>
      </c>
      <c r="H1" s="164"/>
      <c r="I1" s="164"/>
      <c r="J1" s="164"/>
      <c r="K1" s="164"/>
      <c r="L1" s="164"/>
      <c r="N1" s="164" t="s">
        <v>19</v>
      </c>
      <c r="O1" s="164"/>
      <c r="P1"/>
      <c r="Q1" s="164" t="s">
        <v>20</v>
      </c>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64"/>
      <c r="AT1" s="164"/>
      <c r="AU1" s="164"/>
      <c r="AV1" s="164"/>
      <c r="AW1" s="164"/>
      <c r="AX1" s="164"/>
    </row>
    <row r="2" spans="1:61" ht="18">
      <c r="A2" s="43" t="s">
        <v>21</v>
      </c>
      <c r="B2" s="84">
        <v>2023</v>
      </c>
      <c r="C2" s="4" t="s">
        <v>22</v>
      </c>
      <c r="F2" s="5"/>
      <c r="G2" s="5"/>
      <c r="H2" s="5"/>
      <c r="I2" s="5"/>
      <c r="J2" s="5"/>
      <c r="K2" s="5"/>
      <c r="L2" s="5"/>
      <c r="N2" s="5"/>
      <c r="O2" s="5"/>
      <c r="P2" s="6"/>
      <c r="Q2" s="7"/>
      <c r="R2" s="8"/>
      <c r="S2" s="8"/>
      <c r="T2" s="8"/>
      <c r="U2" s="8"/>
    </row>
    <row r="3" spans="1:61" ht="75.75" customHeight="1">
      <c r="A3" s="43" t="s">
        <v>23</v>
      </c>
      <c r="B3" s="45" t="e" vm="1">
        <v>#VALUE!</v>
      </c>
      <c r="C3" s="58">
        <f>J29+I29+K29+G29+H29+L29+N29+O29+Q29+R29+S29+T29+W29+X29+Y29+Z29+AA29+AD29+AE29+AF29+AI29+AJ29+AK29+AL29+AO29+AR29+AS29+AT29+AU29+AW29+AX29+BA29+BB29+BC29+BD29+BE29+BF29+BI29</f>
        <v>0</v>
      </c>
      <c r="D3" s="136" t="s">
        <v>24</v>
      </c>
      <c r="F3" s="39"/>
      <c r="G3" s="174" t="s">
        <v>25</v>
      </c>
      <c r="H3" s="174"/>
      <c r="I3" s="174" t="s">
        <v>26</v>
      </c>
      <c r="J3" s="174"/>
      <c r="K3" s="174" t="s">
        <v>27</v>
      </c>
      <c r="L3" s="174"/>
      <c r="N3" s="174" t="s">
        <v>28</v>
      </c>
      <c r="O3" s="174"/>
      <c r="P3" s="40"/>
      <c r="Q3" s="165" t="s">
        <v>29</v>
      </c>
      <c r="R3" s="165"/>
      <c r="S3" s="165"/>
      <c r="T3" s="98" t="s">
        <v>30</v>
      </c>
      <c r="U3" s="98" t="s">
        <v>31</v>
      </c>
      <c r="V3" s="41"/>
      <c r="W3" s="167" t="s">
        <v>32</v>
      </c>
      <c r="X3" s="168"/>
      <c r="Y3" s="168"/>
      <c r="Z3" s="169"/>
      <c r="AA3" s="113" t="s">
        <v>33</v>
      </c>
      <c r="AC3" s="41"/>
      <c r="AD3" s="165" t="s">
        <v>34</v>
      </c>
      <c r="AE3" s="165"/>
      <c r="AF3" s="165"/>
      <c r="AH3" s="41"/>
      <c r="AI3" s="166" t="s">
        <v>35</v>
      </c>
      <c r="AJ3" s="166"/>
      <c r="AK3" s="166"/>
      <c r="AL3" s="166"/>
      <c r="AN3" s="41"/>
      <c r="AO3" s="91" t="s">
        <v>36</v>
      </c>
      <c r="AQ3" s="100"/>
      <c r="AR3" s="161" t="s">
        <v>37</v>
      </c>
      <c r="AS3" s="161"/>
      <c r="AT3" s="161"/>
      <c r="AU3" s="161"/>
      <c r="AV3" s="100"/>
      <c r="AW3" s="161" t="s">
        <v>38</v>
      </c>
      <c r="AX3" s="161"/>
      <c r="AZ3" s="100"/>
      <c r="BA3" s="161" t="s">
        <v>39</v>
      </c>
      <c r="BB3" s="161"/>
      <c r="BC3" s="161"/>
      <c r="BD3" s="161"/>
      <c r="BE3" s="161"/>
      <c r="BF3" s="161"/>
      <c r="BI3" s="151" t="s">
        <v>40</v>
      </c>
    </row>
    <row r="4" spans="1:61" ht="78.75" customHeight="1">
      <c r="A4" s="43" t="s">
        <v>41</v>
      </c>
      <c r="B4" s="83" t="s">
        <v>42</v>
      </c>
      <c r="F4" s="5"/>
      <c r="G4" s="99" t="s">
        <v>43</v>
      </c>
      <c r="H4" s="99" t="s">
        <v>44</v>
      </c>
      <c r="I4" s="99" t="s">
        <v>45</v>
      </c>
      <c r="J4" s="137" t="s">
        <v>46</v>
      </c>
      <c r="K4" s="173" t="s">
        <v>47</v>
      </c>
      <c r="L4" s="173"/>
      <c r="N4" s="99" t="s">
        <v>48</v>
      </c>
      <c r="O4" s="99" t="s">
        <v>49</v>
      </c>
      <c r="P4" s="10"/>
      <c r="Q4" s="85" t="s">
        <v>50</v>
      </c>
      <c r="R4" s="85" t="s">
        <v>51</v>
      </c>
      <c r="S4" s="85" t="s">
        <v>52</v>
      </c>
      <c r="T4" s="85" t="s">
        <v>53</v>
      </c>
      <c r="U4" s="11" t="s">
        <v>53</v>
      </c>
      <c r="V4" s="13"/>
      <c r="W4" s="11" t="s">
        <v>54</v>
      </c>
      <c r="X4" s="11" t="s">
        <v>31</v>
      </c>
      <c r="Y4" s="11" t="s">
        <v>55</v>
      </c>
      <c r="Z4" s="99" t="s">
        <v>56</v>
      </c>
      <c r="AA4" s="99" t="s">
        <v>57</v>
      </c>
      <c r="AC4" s="13"/>
      <c r="AD4" s="23" t="s">
        <v>58</v>
      </c>
      <c r="AE4" s="23" t="s">
        <v>59</v>
      </c>
      <c r="AF4" s="23" t="s">
        <v>60</v>
      </c>
      <c r="AH4" s="13"/>
      <c r="AI4" s="23" t="s">
        <v>61</v>
      </c>
      <c r="AJ4" s="33" t="s">
        <v>62</v>
      </c>
      <c r="AK4" s="87" t="s">
        <v>63</v>
      </c>
      <c r="AL4" s="154" t="s">
        <v>64</v>
      </c>
      <c r="AN4" s="13"/>
      <c r="AO4" s="11" t="s">
        <v>65</v>
      </c>
      <c r="AQ4" s="101"/>
      <c r="AR4" s="102" t="s">
        <v>66</v>
      </c>
      <c r="AS4" s="103" t="s">
        <v>67</v>
      </c>
      <c r="AT4" s="103" t="s">
        <v>68</v>
      </c>
      <c r="AU4" s="102" t="s">
        <v>69</v>
      </c>
      <c r="AV4" s="101"/>
      <c r="AW4" s="102" t="s">
        <v>70</v>
      </c>
      <c r="AX4" s="103" t="s">
        <v>71</v>
      </c>
      <c r="AZ4" s="101"/>
      <c r="BA4" s="102" t="s">
        <v>72</v>
      </c>
      <c r="BB4" s="103" t="s">
        <v>73</v>
      </c>
      <c r="BC4" s="103" t="s">
        <v>74</v>
      </c>
      <c r="BD4" s="103" t="s">
        <v>74</v>
      </c>
      <c r="BE4" s="103" t="s">
        <v>74</v>
      </c>
      <c r="BF4" s="103" t="s">
        <v>74</v>
      </c>
      <c r="BH4" s="101"/>
      <c r="BI4" s="102" t="s">
        <v>75</v>
      </c>
    </row>
    <row r="5" spans="1:61" ht="42" customHeight="1">
      <c r="A5" s="43" t="s">
        <v>76</v>
      </c>
      <c r="B5" s="45"/>
      <c r="C5" s="32"/>
      <c r="F5" s="27"/>
      <c r="G5" s="29" t="s">
        <v>77</v>
      </c>
      <c r="H5" s="29" t="s">
        <v>78</v>
      </c>
      <c r="I5" s="29" t="s">
        <v>77</v>
      </c>
      <c r="J5" s="29" t="s">
        <v>78</v>
      </c>
      <c r="K5" s="29" t="s">
        <v>79</v>
      </c>
      <c r="L5" s="29" t="s">
        <v>80</v>
      </c>
      <c r="N5" s="28" t="s">
        <v>81</v>
      </c>
      <c r="O5" s="28" t="s">
        <v>82</v>
      </c>
      <c r="P5" s="30"/>
      <c r="Q5" s="60" t="s">
        <v>83</v>
      </c>
      <c r="R5" s="60" t="s">
        <v>83</v>
      </c>
      <c r="S5" s="60" t="s">
        <v>83</v>
      </c>
      <c r="T5" s="60" t="s">
        <v>84</v>
      </c>
      <c r="U5" s="34" t="s">
        <v>85</v>
      </c>
      <c r="V5" s="13" t="str">
        <f t="shared" ref="V5:V32" si="0">TRIM(AH5)</f>
        <v/>
      </c>
      <c r="W5" s="34" t="s">
        <v>86</v>
      </c>
      <c r="X5" s="34" t="s">
        <v>85</v>
      </c>
      <c r="Y5" s="34" t="s">
        <v>85</v>
      </c>
      <c r="Z5" s="34" t="s">
        <v>87</v>
      </c>
      <c r="AA5" s="35" t="s">
        <v>88</v>
      </c>
      <c r="AC5" s="13" t="str">
        <f t="shared" ref="AC5:AC32" si="1">TRIM(AH5)</f>
        <v/>
      </c>
      <c r="AD5" s="36" t="s">
        <v>89</v>
      </c>
      <c r="AE5" s="36" t="s">
        <v>89</v>
      </c>
      <c r="AF5" s="36" t="s">
        <v>89</v>
      </c>
      <c r="AH5" s="13"/>
      <c r="AI5" s="24" t="s">
        <v>90</v>
      </c>
      <c r="AJ5" s="24" t="s">
        <v>91</v>
      </c>
      <c r="AK5" s="24" t="s">
        <v>91</v>
      </c>
      <c r="AL5" s="24" t="s">
        <v>92</v>
      </c>
      <c r="AN5" s="13"/>
      <c r="AO5" s="31" t="s">
        <v>93</v>
      </c>
      <c r="AQ5" s="101"/>
      <c r="AR5" s="104" t="s">
        <v>94</v>
      </c>
      <c r="AS5" s="104" t="s">
        <v>94</v>
      </c>
      <c r="AT5" s="104" t="s">
        <v>94</v>
      </c>
      <c r="AU5" s="104" t="s">
        <v>94</v>
      </c>
      <c r="AV5" s="101"/>
      <c r="AW5" s="104" t="s">
        <v>94</v>
      </c>
      <c r="AX5" s="104" t="s">
        <v>94</v>
      </c>
      <c r="AZ5" s="101"/>
      <c r="BA5" s="104" t="s">
        <v>94</v>
      </c>
      <c r="BB5" s="104" t="s">
        <v>94</v>
      </c>
      <c r="BC5" s="104" t="s">
        <v>94</v>
      </c>
      <c r="BD5" s="104" t="s">
        <v>94</v>
      </c>
      <c r="BE5" s="104" t="s">
        <v>94</v>
      </c>
      <c r="BF5" s="104" t="s">
        <v>94</v>
      </c>
      <c r="BH5" s="101"/>
      <c r="BI5" s="104" t="s">
        <v>95</v>
      </c>
    </row>
    <row r="6" spans="1:61" ht="18">
      <c r="A6" s="4" t="s">
        <v>96</v>
      </c>
      <c r="B6" s="45" t="s">
        <v>97</v>
      </c>
      <c r="C6" s="4"/>
      <c r="F6" s="80" t="s">
        <v>98</v>
      </c>
      <c r="G6" s="18"/>
      <c r="H6" s="18"/>
      <c r="I6" s="18"/>
      <c r="J6" s="16"/>
      <c r="K6" s="94"/>
      <c r="L6" s="94"/>
      <c r="N6" s="15"/>
      <c r="O6" s="17"/>
      <c r="P6" s="19" t="s">
        <v>98</v>
      </c>
      <c r="Q6" s="15"/>
      <c r="R6" s="16"/>
      <c r="S6" s="16"/>
      <c r="T6" s="15"/>
      <c r="U6" s="16"/>
      <c r="V6" s="21" t="str">
        <f t="shared" si="0"/>
        <v>Jan</v>
      </c>
      <c r="W6" s="15"/>
      <c r="X6" s="16"/>
      <c r="Y6" s="16"/>
      <c r="Z6" s="16"/>
      <c r="AA6" s="16"/>
      <c r="AC6" s="21" t="str">
        <f t="shared" si="1"/>
        <v>Jan</v>
      </c>
      <c r="AD6" s="15">
        <v>0</v>
      </c>
      <c r="AE6" s="16"/>
      <c r="AF6" s="16"/>
      <c r="AH6" s="21" t="s">
        <v>99</v>
      </c>
      <c r="AI6" s="15"/>
      <c r="AJ6" s="15"/>
      <c r="AK6" s="15"/>
      <c r="AL6" s="15"/>
      <c r="AN6" s="21" t="s">
        <v>100</v>
      </c>
      <c r="AO6" s="75"/>
      <c r="AQ6" s="105" t="s">
        <v>98</v>
      </c>
      <c r="AR6" s="106"/>
      <c r="AS6" s="106"/>
      <c r="AT6" s="106"/>
      <c r="AU6" s="106"/>
      <c r="AV6" s="105" t="s">
        <v>98</v>
      </c>
      <c r="AW6" s="106"/>
      <c r="AX6" s="106"/>
      <c r="AZ6" s="105" t="s">
        <v>98</v>
      </c>
      <c r="BA6" s="106"/>
      <c r="BB6" s="106"/>
      <c r="BC6" s="106"/>
      <c r="BD6" s="106"/>
      <c r="BE6" s="106"/>
      <c r="BF6" s="106"/>
      <c r="BH6" s="105" t="s">
        <v>98</v>
      </c>
      <c r="BI6" s="106"/>
    </row>
    <row r="7" spans="1:61" ht="18">
      <c r="A7" s="4" t="s">
        <v>101</v>
      </c>
      <c r="B7" s="45"/>
      <c r="C7" s="4" t="s">
        <v>102</v>
      </c>
      <c r="F7" s="80" t="s">
        <v>103</v>
      </c>
      <c r="G7" s="18"/>
      <c r="H7" s="18"/>
      <c r="I7" s="18"/>
      <c r="J7" s="16"/>
      <c r="K7" s="94"/>
      <c r="L7" s="94"/>
      <c r="N7" s="15"/>
      <c r="O7" s="17"/>
      <c r="P7" s="19" t="s">
        <v>103</v>
      </c>
      <c r="Q7" s="15"/>
      <c r="R7" s="16"/>
      <c r="S7" s="16"/>
      <c r="T7" s="15"/>
      <c r="U7" s="16"/>
      <c r="V7" s="21" t="str">
        <f t="shared" si="0"/>
        <v>Feb</v>
      </c>
      <c r="W7" s="15"/>
      <c r="X7" s="16"/>
      <c r="Y7" s="16"/>
      <c r="Z7" s="16"/>
      <c r="AA7" s="16"/>
      <c r="AC7" s="21" t="str">
        <f t="shared" si="1"/>
        <v>Feb</v>
      </c>
      <c r="AD7" s="15">
        <v>0</v>
      </c>
      <c r="AE7" s="16"/>
      <c r="AF7" s="16"/>
      <c r="AH7" s="21" t="s">
        <v>103</v>
      </c>
      <c r="AI7" s="15"/>
      <c r="AJ7" s="15"/>
      <c r="AK7" s="15"/>
      <c r="AL7" s="15"/>
      <c r="AN7" s="21" t="s">
        <v>104</v>
      </c>
      <c r="AO7" s="75"/>
      <c r="AQ7" s="105" t="s">
        <v>103</v>
      </c>
      <c r="AR7" s="106"/>
      <c r="AS7" s="106"/>
      <c r="AT7" s="106"/>
      <c r="AU7" s="106"/>
      <c r="AV7" s="105" t="s">
        <v>103</v>
      </c>
      <c r="AW7" s="106"/>
      <c r="AX7" s="106"/>
      <c r="AZ7" s="105" t="s">
        <v>103</v>
      </c>
      <c r="BA7" s="106"/>
      <c r="BB7" s="106"/>
      <c r="BC7" s="106"/>
      <c r="BD7" s="106"/>
      <c r="BE7" s="106"/>
      <c r="BF7" s="106"/>
      <c r="BH7" s="105" t="s">
        <v>103</v>
      </c>
      <c r="BI7" s="106"/>
    </row>
    <row r="8" spans="1:61" ht="18">
      <c r="A8" s="4" t="s">
        <v>105</v>
      </c>
      <c r="B8" s="45"/>
      <c r="F8" s="80" t="s">
        <v>106</v>
      </c>
      <c r="G8" s="18"/>
      <c r="H8" s="18"/>
      <c r="I8" s="18"/>
      <c r="J8" s="16"/>
      <c r="K8" s="94"/>
      <c r="L8" s="94"/>
      <c r="N8" s="15"/>
      <c r="O8" s="17"/>
      <c r="P8" s="19" t="s">
        <v>106</v>
      </c>
      <c r="Q8" s="15"/>
      <c r="R8" s="16"/>
      <c r="S8" s="16"/>
      <c r="T8" s="15"/>
      <c r="U8" s="16"/>
      <c r="V8" s="21" t="str">
        <f t="shared" si="0"/>
        <v>Mar</v>
      </c>
      <c r="W8" s="15"/>
      <c r="X8" s="16"/>
      <c r="Y8" s="16"/>
      <c r="Z8" s="16"/>
      <c r="AA8" s="16"/>
      <c r="AC8" s="21" t="str">
        <f t="shared" si="1"/>
        <v>Mar</v>
      </c>
      <c r="AD8" s="15">
        <v>0</v>
      </c>
      <c r="AE8" s="16"/>
      <c r="AF8" s="16"/>
      <c r="AH8" s="21" t="s">
        <v>106</v>
      </c>
      <c r="AI8" s="15"/>
      <c r="AJ8" s="15"/>
      <c r="AK8" s="15"/>
      <c r="AL8" s="15"/>
      <c r="AN8" s="21" t="s">
        <v>107</v>
      </c>
      <c r="AO8" s="75"/>
      <c r="AQ8" s="105" t="s">
        <v>106</v>
      </c>
      <c r="AR8" s="106"/>
      <c r="AS8" s="106"/>
      <c r="AT8" s="106"/>
      <c r="AU8" s="106"/>
      <c r="AV8" s="105" t="s">
        <v>106</v>
      </c>
      <c r="AW8" s="106"/>
      <c r="AX8" s="106"/>
      <c r="AZ8" s="105" t="s">
        <v>106</v>
      </c>
      <c r="BA8" s="106"/>
      <c r="BB8" s="106"/>
      <c r="BC8" s="106"/>
      <c r="BD8" s="106"/>
      <c r="BE8" s="106"/>
      <c r="BF8" s="106"/>
      <c r="BH8" s="105" t="s">
        <v>106</v>
      </c>
      <c r="BI8" s="106"/>
    </row>
    <row r="9" spans="1:61" ht="18">
      <c r="C9" s="4"/>
      <c r="F9" s="80" t="s">
        <v>100</v>
      </c>
      <c r="G9" s="12">
        <f>SUM(G6:G8)</f>
        <v>0</v>
      </c>
      <c r="H9" s="12">
        <f t="shared" ref="H9:L9" si="2">SUM(H6:H8)</f>
        <v>0</v>
      </c>
      <c r="I9" s="12">
        <f t="shared" si="2"/>
        <v>0</v>
      </c>
      <c r="J9" s="12">
        <f t="shared" si="2"/>
        <v>0</v>
      </c>
      <c r="K9" s="12">
        <f t="shared" si="2"/>
        <v>0</v>
      </c>
      <c r="L9" s="12">
        <f t="shared" si="2"/>
        <v>0</v>
      </c>
      <c r="N9" s="12">
        <f>SUM(N6:N8)</f>
        <v>0</v>
      </c>
      <c r="O9" s="12">
        <f>SUM(O6:O8)</f>
        <v>0</v>
      </c>
      <c r="P9" s="19" t="s">
        <v>100</v>
      </c>
      <c r="Q9" s="10">
        <f>SUM(Q6:Q8)</f>
        <v>0</v>
      </c>
      <c r="R9" s="10">
        <f t="shared" ref="R9:U9" si="3">SUM(R6:R8)</f>
        <v>0</v>
      </c>
      <c r="S9" s="10">
        <f t="shared" si="3"/>
        <v>0</v>
      </c>
      <c r="T9" s="10">
        <f t="shared" si="3"/>
        <v>0</v>
      </c>
      <c r="U9" s="10">
        <f t="shared" si="3"/>
        <v>0</v>
      </c>
      <c r="V9" s="21" t="str">
        <f t="shared" si="0"/>
        <v>Q1 TOTAL</v>
      </c>
      <c r="W9" s="10">
        <f>SUM(W6:W8)</f>
        <v>0</v>
      </c>
      <c r="X9" s="10">
        <f t="shared" ref="X9:AA9" si="4">SUM(X6:X8)</f>
        <v>0</v>
      </c>
      <c r="Y9" s="10">
        <f t="shared" si="4"/>
        <v>0</v>
      </c>
      <c r="Z9" s="10">
        <f t="shared" si="4"/>
        <v>0</v>
      </c>
      <c r="AA9" s="10">
        <f t="shared" si="4"/>
        <v>0</v>
      </c>
      <c r="AC9" s="21" t="str">
        <f t="shared" si="1"/>
        <v>Q1 TOTAL</v>
      </c>
      <c r="AD9" s="10">
        <f>SUM(AD6:AD8)</f>
        <v>0</v>
      </c>
      <c r="AE9" s="10">
        <f>SUM(AE6:AE8)</f>
        <v>0</v>
      </c>
      <c r="AF9" s="10">
        <f>SUM(AF6:AF8)</f>
        <v>0</v>
      </c>
      <c r="AH9" s="21" t="s">
        <v>100</v>
      </c>
      <c r="AI9" s="10">
        <f>SUM(AI6:AI8)</f>
        <v>0</v>
      </c>
      <c r="AJ9" s="10">
        <f>SUM(AJ6:AJ8)</f>
        <v>0</v>
      </c>
      <c r="AK9" s="10">
        <f>SUM(AK6:AK8)</f>
        <v>0</v>
      </c>
      <c r="AL9" s="10">
        <f>SUM(AL6:AL8)</f>
        <v>0</v>
      </c>
      <c r="AN9" s="21" t="s">
        <v>108</v>
      </c>
      <c r="AO9" s="75"/>
      <c r="AQ9" s="105" t="s">
        <v>100</v>
      </c>
      <c r="AR9" s="10">
        <f>SUM(AR6:AR8)</f>
        <v>0</v>
      </c>
      <c r="AS9" s="10">
        <f t="shared" ref="AS9:AU9" si="5">SUM(AS6:AS8)</f>
        <v>0</v>
      </c>
      <c r="AT9" s="10">
        <f t="shared" si="5"/>
        <v>0</v>
      </c>
      <c r="AU9" s="10">
        <f t="shared" si="5"/>
        <v>0</v>
      </c>
      <c r="AV9" s="105" t="s">
        <v>100</v>
      </c>
      <c r="AW9" s="10">
        <f t="shared" ref="AW9" si="6">SUM(AW6:AW8)</f>
        <v>0</v>
      </c>
      <c r="AX9" s="10">
        <f t="shared" ref="AX9" si="7">SUM(AX6:AX8)</f>
        <v>0</v>
      </c>
      <c r="AZ9" s="105" t="s">
        <v>100</v>
      </c>
      <c r="BA9" s="10">
        <f t="shared" ref="BA9:BB9" si="8">SUM(BA6:BA8)</f>
        <v>0</v>
      </c>
      <c r="BB9" s="10">
        <f t="shared" si="8"/>
        <v>0</v>
      </c>
      <c r="BC9" s="10">
        <f t="shared" ref="BC9:BF9" si="9">SUM(BC6:BC8)</f>
        <v>0</v>
      </c>
      <c r="BD9" s="10">
        <f t="shared" si="9"/>
        <v>0</v>
      </c>
      <c r="BE9" s="10">
        <f t="shared" si="9"/>
        <v>0</v>
      </c>
      <c r="BF9" s="10">
        <f t="shared" si="9"/>
        <v>0</v>
      </c>
      <c r="BH9" s="105" t="s">
        <v>100</v>
      </c>
      <c r="BI9" s="10">
        <f t="shared" ref="BI9" si="10">SUM(BI6:BI8)</f>
        <v>0</v>
      </c>
    </row>
    <row r="10" spans="1:61">
      <c r="A10" s="4"/>
      <c r="B10" s="4"/>
      <c r="C10" s="4"/>
      <c r="F10" s="80"/>
      <c r="G10" s="5"/>
      <c r="H10" s="5"/>
      <c r="I10" s="5"/>
      <c r="J10" s="5"/>
      <c r="K10" s="5"/>
      <c r="L10" s="5"/>
      <c r="N10" s="5"/>
      <c r="O10" s="5"/>
      <c r="P10" s="19"/>
      <c r="Q10" s="10"/>
      <c r="R10" s="10"/>
      <c r="S10" s="19"/>
      <c r="T10" s="10"/>
      <c r="U10" s="19"/>
      <c r="V10" s="21" t="str">
        <f t="shared" si="0"/>
        <v/>
      </c>
      <c r="W10" s="10"/>
      <c r="X10" s="19"/>
      <c r="Y10" s="19"/>
      <c r="Z10" s="19"/>
      <c r="AA10" s="22"/>
      <c r="AC10" s="21" t="str">
        <f t="shared" si="1"/>
        <v/>
      </c>
      <c r="AD10" s="10"/>
      <c r="AE10" s="10"/>
      <c r="AF10" s="19"/>
      <c r="AH10" s="21"/>
      <c r="AI10" s="10"/>
      <c r="AJ10" s="10"/>
      <c r="AK10" s="10"/>
      <c r="AL10" s="10"/>
      <c r="AN10" s="21"/>
      <c r="AO10" s="10"/>
      <c r="AQ10" s="105"/>
      <c r="AR10" s="101"/>
      <c r="AS10" s="101"/>
      <c r="AT10" s="101"/>
      <c r="AU10" s="101"/>
      <c r="AV10" s="105"/>
      <c r="AW10" s="101"/>
      <c r="AX10" s="101"/>
      <c r="AZ10" s="105"/>
      <c r="BA10" s="101"/>
      <c r="BB10" s="101"/>
      <c r="BC10" s="101"/>
      <c r="BD10" s="101"/>
      <c r="BE10" s="101"/>
      <c r="BF10" s="101"/>
      <c r="BH10" s="105"/>
      <c r="BI10" s="101"/>
    </row>
    <row r="11" spans="1:61" ht="18">
      <c r="A11" s="33" t="s">
        <v>109</v>
      </c>
      <c r="B11" s="25" t="s">
        <v>110</v>
      </c>
      <c r="C11" s="4" t="s">
        <v>111</v>
      </c>
      <c r="D11" t="s">
        <v>112</v>
      </c>
      <c r="E11" t="s">
        <v>113</v>
      </c>
      <c r="F11" s="80" t="s">
        <v>114</v>
      </c>
      <c r="G11" s="18"/>
      <c r="H11" s="18"/>
      <c r="I11" s="18"/>
      <c r="J11" s="16"/>
      <c r="K11" s="15"/>
      <c r="L11" s="15"/>
      <c r="N11" s="15"/>
      <c r="O11" s="16"/>
      <c r="P11" s="19" t="s">
        <v>114</v>
      </c>
      <c r="Q11" s="15"/>
      <c r="R11" s="16"/>
      <c r="S11" s="16"/>
      <c r="T11" s="15"/>
      <c r="U11" s="16"/>
      <c r="V11" s="21" t="str">
        <f t="shared" si="0"/>
        <v>Apr</v>
      </c>
      <c r="W11" s="15"/>
      <c r="X11" s="16"/>
      <c r="Y11" s="16"/>
      <c r="Z11" s="16"/>
      <c r="AA11" s="16"/>
      <c r="AC11" s="21" t="str">
        <f t="shared" si="1"/>
        <v>Apr</v>
      </c>
      <c r="AD11" s="15"/>
      <c r="AE11" s="16"/>
      <c r="AF11" s="16"/>
      <c r="AH11" s="21" t="s">
        <v>114</v>
      </c>
      <c r="AI11" s="15"/>
      <c r="AJ11" s="15"/>
      <c r="AK11" s="15"/>
      <c r="AL11" s="15"/>
      <c r="AN11" s="21" t="s">
        <v>115</v>
      </c>
      <c r="AO11" s="75"/>
      <c r="AQ11" s="105" t="s">
        <v>114</v>
      </c>
      <c r="AR11" s="106"/>
      <c r="AS11" s="106"/>
      <c r="AT11" s="106"/>
      <c r="AU11" s="106"/>
      <c r="AV11" s="105" t="s">
        <v>114</v>
      </c>
      <c r="AW11" s="106"/>
      <c r="AX11" s="106"/>
      <c r="AZ11" s="105" t="s">
        <v>114</v>
      </c>
      <c r="BA11" s="106"/>
      <c r="BB11" s="106"/>
      <c r="BC11" s="106"/>
      <c r="BD11" s="106"/>
      <c r="BE11" s="106"/>
      <c r="BF11" s="106"/>
      <c r="BH11" s="105" t="s">
        <v>114</v>
      </c>
      <c r="BI11" s="106"/>
    </row>
    <row r="12" spans="1:61">
      <c r="A12" s="4" t="s">
        <v>23</v>
      </c>
      <c r="B12" s="61" t="e" vm="1">
        <f>B3</f>
        <v>#VALUE!</v>
      </c>
      <c r="C12" s="62"/>
      <c r="D12" s="62"/>
      <c r="E12" s="62"/>
      <c r="F12" s="80" t="s">
        <v>116</v>
      </c>
      <c r="G12" s="18"/>
      <c r="H12" s="18"/>
      <c r="I12" s="18"/>
      <c r="J12" s="16"/>
      <c r="K12" s="15"/>
      <c r="L12" s="15"/>
      <c r="N12" s="15"/>
      <c r="O12" s="16"/>
      <c r="P12" s="19" t="s">
        <v>116</v>
      </c>
      <c r="Q12" s="15"/>
      <c r="R12" s="16"/>
      <c r="S12" s="16"/>
      <c r="T12" s="15"/>
      <c r="U12" s="16"/>
      <c r="V12" s="21" t="str">
        <f t="shared" si="0"/>
        <v>May</v>
      </c>
      <c r="W12" s="15"/>
      <c r="X12" s="16"/>
      <c r="Y12" s="16"/>
      <c r="Z12" s="16"/>
      <c r="AA12" s="16"/>
      <c r="AC12" s="21" t="str">
        <f t="shared" si="1"/>
        <v>May</v>
      </c>
      <c r="AD12" s="15"/>
      <c r="AE12" s="16"/>
      <c r="AF12" s="16"/>
      <c r="AH12" s="21" t="s">
        <v>116</v>
      </c>
      <c r="AI12" s="15"/>
      <c r="AJ12" s="15"/>
      <c r="AK12" s="15"/>
      <c r="AL12" s="15"/>
      <c r="AN12" s="21"/>
      <c r="AO12" s="20"/>
      <c r="AQ12" s="105" t="s">
        <v>116</v>
      </c>
      <c r="AR12" s="106"/>
      <c r="AS12" s="106"/>
      <c r="AT12" s="106"/>
      <c r="AU12" s="106"/>
      <c r="AV12" s="105" t="s">
        <v>116</v>
      </c>
      <c r="AW12" s="106"/>
      <c r="AX12" s="106"/>
      <c r="AZ12" s="105" t="s">
        <v>116</v>
      </c>
      <c r="BA12" s="106"/>
      <c r="BB12" s="106"/>
      <c r="BC12" s="106"/>
      <c r="BD12" s="106"/>
      <c r="BE12" s="106"/>
      <c r="BF12" s="106"/>
      <c r="BH12" s="105" t="s">
        <v>116</v>
      </c>
      <c r="BI12" s="106"/>
    </row>
    <row r="13" spans="1:61" ht="16.5" customHeight="1">
      <c r="A13" s="4" t="s">
        <v>117</v>
      </c>
      <c r="B13" s="81">
        <f>VLOOKUP(B12, 'Data Validation— do not modify'!D2:F106, 3, FALSE)</f>
        <v>0.105</v>
      </c>
      <c r="C13" s="62" t="s">
        <v>118</v>
      </c>
      <c r="D13" s="138">
        <v>0.1</v>
      </c>
      <c r="E13" s="62"/>
      <c r="F13" s="80" t="s">
        <v>119</v>
      </c>
      <c r="G13" s="18"/>
      <c r="H13" s="18"/>
      <c r="I13" s="18"/>
      <c r="J13" s="16"/>
      <c r="K13" s="15"/>
      <c r="L13" s="15"/>
      <c r="N13" s="15"/>
      <c r="O13" s="16"/>
      <c r="P13" s="19" t="s">
        <v>119</v>
      </c>
      <c r="Q13" s="15"/>
      <c r="R13" s="16"/>
      <c r="S13" s="16"/>
      <c r="T13" s="15"/>
      <c r="U13" s="16"/>
      <c r="V13" s="21" t="str">
        <f t="shared" si="0"/>
        <v>Jun</v>
      </c>
      <c r="W13" s="15"/>
      <c r="X13" s="16"/>
      <c r="Y13" s="16"/>
      <c r="Z13" s="16"/>
      <c r="AA13" s="16"/>
      <c r="AC13" s="21" t="str">
        <f t="shared" si="1"/>
        <v>Jun</v>
      </c>
      <c r="AD13" s="15"/>
      <c r="AE13" s="16"/>
      <c r="AF13" s="16"/>
      <c r="AH13" s="21" t="s">
        <v>119</v>
      </c>
      <c r="AI13" s="15"/>
      <c r="AJ13" s="15"/>
      <c r="AK13" s="15"/>
      <c r="AL13" s="15"/>
      <c r="AN13" s="92" t="s">
        <v>120</v>
      </c>
      <c r="AO13" s="15"/>
      <c r="AQ13" s="105" t="s">
        <v>119</v>
      </c>
      <c r="AR13" s="106"/>
      <c r="AS13" s="106"/>
      <c r="AT13" s="106"/>
      <c r="AU13" s="106"/>
      <c r="AV13" s="105" t="s">
        <v>119</v>
      </c>
      <c r="AW13" s="106"/>
      <c r="AX13" s="106"/>
      <c r="AZ13" s="105" t="s">
        <v>119</v>
      </c>
      <c r="BA13" s="106"/>
      <c r="BB13" s="106"/>
      <c r="BC13" s="106"/>
      <c r="BD13" s="106"/>
      <c r="BE13" s="106"/>
      <c r="BF13" s="106"/>
      <c r="BH13" s="105" t="s">
        <v>119</v>
      </c>
      <c r="BI13" s="106"/>
    </row>
    <row r="14" spans="1:61">
      <c r="A14" s="4" t="s">
        <v>121</v>
      </c>
      <c r="B14" s="62">
        <f>2.687</f>
        <v>2.6869999999999998</v>
      </c>
      <c r="C14" s="62" t="s">
        <v>122</v>
      </c>
      <c r="D14" s="138">
        <v>0.1</v>
      </c>
      <c r="E14" s="62"/>
      <c r="F14" s="80" t="s">
        <v>104</v>
      </c>
      <c r="G14" s="12">
        <f>SUM(G11:G13)</f>
        <v>0</v>
      </c>
      <c r="H14" s="12">
        <f t="shared" ref="H14:L14" si="11">SUM(H11:H13)</f>
        <v>0</v>
      </c>
      <c r="I14" s="12">
        <f t="shared" si="11"/>
        <v>0</v>
      </c>
      <c r="J14" s="12">
        <f t="shared" si="11"/>
        <v>0</v>
      </c>
      <c r="K14" s="12">
        <f t="shared" si="11"/>
        <v>0</v>
      </c>
      <c r="L14" s="12">
        <f t="shared" si="11"/>
        <v>0</v>
      </c>
      <c r="N14" s="12">
        <f>SUM(N11:N13)</f>
        <v>0</v>
      </c>
      <c r="O14" s="12">
        <f>SUM(O11:O13)</f>
        <v>0</v>
      </c>
      <c r="P14" s="19" t="s">
        <v>104</v>
      </c>
      <c r="Q14" s="10">
        <f>SUM(Q11:Q13)</f>
        <v>0</v>
      </c>
      <c r="R14" s="10">
        <f t="shared" ref="R14:U14" si="12">SUM(R11:R13)</f>
        <v>0</v>
      </c>
      <c r="S14" s="10">
        <f t="shared" si="12"/>
        <v>0</v>
      </c>
      <c r="T14" s="10">
        <f t="shared" si="12"/>
        <v>0</v>
      </c>
      <c r="U14" s="10">
        <f t="shared" si="12"/>
        <v>0</v>
      </c>
      <c r="V14" s="21" t="str">
        <f t="shared" si="0"/>
        <v>Q2 TOTAL</v>
      </c>
      <c r="W14" s="10">
        <f>SUM(W11:W13)</f>
        <v>0</v>
      </c>
      <c r="X14" s="10">
        <f t="shared" ref="X14:AA14" si="13">SUM(X11:X13)</f>
        <v>0</v>
      </c>
      <c r="Y14" s="10">
        <f t="shared" si="13"/>
        <v>0</v>
      </c>
      <c r="Z14" s="10">
        <f t="shared" si="13"/>
        <v>0</v>
      </c>
      <c r="AA14" s="10">
        <f t="shared" si="13"/>
        <v>0</v>
      </c>
      <c r="AC14" s="21" t="str">
        <f t="shared" si="1"/>
        <v>Q2 TOTAL</v>
      </c>
      <c r="AD14" s="10">
        <f>SUM(AD11:AD13)</f>
        <v>0</v>
      </c>
      <c r="AE14" s="10">
        <f>SUM(AE11:AE13)</f>
        <v>0</v>
      </c>
      <c r="AF14" s="10">
        <f>SUM(AF11:AF13)</f>
        <v>0</v>
      </c>
      <c r="AH14" s="21" t="s">
        <v>104</v>
      </c>
      <c r="AI14" s="10">
        <f>SUM(AI11:AI13)</f>
        <v>0</v>
      </c>
      <c r="AJ14" s="10">
        <f>SUM(AJ11:AJ13)</f>
        <v>0</v>
      </c>
      <c r="AK14" s="10">
        <f>SUM(AK11:AK13)</f>
        <v>0</v>
      </c>
      <c r="AL14" s="10">
        <f>SUM(AL11:AL13)</f>
        <v>0</v>
      </c>
      <c r="AN14" s="4"/>
      <c r="AO14" s="4"/>
      <c r="AQ14" s="105" t="s">
        <v>104</v>
      </c>
      <c r="AR14" s="10">
        <f>SUM(AR11:AR13)</f>
        <v>0</v>
      </c>
      <c r="AS14" s="10">
        <f t="shared" ref="AS14:AU14" si="14">SUM(AS11:AS13)</f>
        <v>0</v>
      </c>
      <c r="AT14" s="10">
        <f t="shared" si="14"/>
        <v>0</v>
      </c>
      <c r="AU14" s="10">
        <f t="shared" si="14"/>
        <v>0</v>
      </c>
      <c r="AV14" s="105" t="s">
        <v>104</v>
      </c>
      <c r="AW14" s="10">
        <f t="shared" ref="AW14" si="15">SUM(AW11:AW13)</f>
        <v>0</v>
      </c>
      <c r="AX14" s="10">
        <f t="shared" ref="AX14" si="16">SUM(AX11:AX13)</f>
        <v>0</v>
      </c>
      <c r="AZ14" s="105" t="s">
        <v>104</v>
      </c>
      <c r="BA14" s="10">
        <f t="shared" ref="BA14:BB14" si="17">SUM(BA11:BA13)</f>
        <v>0</v>
      </c>
      <c r="BB14" s="10">
        <f t="shared" si="17"/>
        <v>0</v>
      </c>
      <c r="BC14" s="10">
        <f t="shared" ref="BC14:BF14" si="18">SUM(BC11:BC13)</f>
        <v>0</v>
      </c>
      <c r="BD14" s="10">
        <f t="shared" si="18"/>
        <v>0</v>
      </c>
      <c r="BE14" s="10">
        <f t="shared" si="18"/>
        <v>0</v>
      </c>
      <c r="BF14" s="10">
        <f t="shared" si="18"/>
        <v>0</v>
      </c>
      <c r="BH14" s="105" t="s">
        <v>104</v>
      </c>
      <c r="BI14" s="10">
        <f t="shared" ref="BI14" si="19">SUM(BI11:BI13)</f>
        <v>0</v>
      </c>
    </row>
    <row r="15" spans="1:61">
      <c r="A15" s="4" t="s">
        <v>123</v>
      </c>
      <c r="B15" s="62">
        <v>2.3149999999999999</v>
      </c>
      <c r="C15" s="62" t="s">
        <v>124</v>
      </c>
      <c r="D15" s="138">
        <v>0.05</v>
      </c>
      <c r="E15" s="62"/>
      <c r="F15" s="80"/>
      <c r="G15" s="5"/>
      <c r="H15" s="5"/>
      <c r="I15" s="5"/>
      <c r="J15" s="5"/>
      <c r="K15" s="5"/>
      <c r="L15" s="5"/>
      <c r="N15" s="5"/>
      <c r="O15" s="5"/>
      <c r="P15" s="19"/>
      <c r="Q15" s="10"/>
      <c r="R15" s="10"/>
      <c r="S15" s="19"/>
      <c r="T15" s="10"/>
      <c r="U15" s="19"/>
      <c r="V15" s="21" t="str">
        <f t="shared" si="0"/>
        <v/>
      </c>
      <c r="W15" s="10"/>
      <c r="X15" s="19"/>
      <c r="Y15" s="19"/>
      <c r="Z15" s="19"/>
      <c r="AA15" s="22"/>
      <c r="AC15" s="21" t="str">
        <f t="shared" si="1"/>
        <v/>
      </c>
      <c r="AD15" s="10"/>
      <c r="AE15" s="10"/>
      <c r="AF15" s="19"/>
      <c r="AH15" s="21"/>
      <c r="AI15" s="10"/>
      <c r="AJ15" s="10"/>
      <c r="AK15" s="10"/>
      <c r="AL15" s="10"/>
      <c r="AN15" s="21"/>
      <c r="AO15" s="10"/>
      <c r="AQ15" s="105"/>
      <c r="AR15" s="101"/>
      <c r="AS15" s="101"/>
      <c r="AT15" s="101"/>
      <c r="AU15" s="101"/>
      <c r="AV15" s="105"/>
      <c r="AW15" s="101"/>
      <c r="AX15" s="101"/>
      <c r="AZ15" s="105"/>
      <c r="BA15" s="101"/>
      <c r="BB15" s="101"/>
      <c r="BC15" s="101"/>
      <c r="BD15" s="101"/>
      <c r="BE15" s="101"/>
      <c r="BF15" s="101"/>
      <c r="BH15" s="105"/>
      <c r="BI15" s="101"/>
    </row>
    <row r="16" spans="1:61" ht="20.25" customHeight="1">
      <c r="A16" s="4" t="s">
        <v>125</v>
      </c>
      <c r="B16" s="62">
        <v>2.15</v>
      </c>
      <c r="C16" s="62" t="s">
        <v>124</v>
      </c>
      <c r="D16" s="138">
        <v>0.05</v>
      </c>
      <c r="E16" s="62"/>
      <c r="F16" s="80" t="s">
        <v>126</v>
      </c>
      <c r="G16" s="18"/>
      <c r="H16" s="18"/>
      <c r="I16" s="18"/>
      <c r="J16" s="16"/>
      <c r="K16" s="15"/>
      <c r="L16" s="15"/>
      <c r="N16" s="15"/>
      <c r="O16" s="16"/>
      <c r="P16" s="19" t="s">
        <v>126</v>
      </c>
      <c r="Q16" s="15"/>
      <c r="R16" s="16"/>
      <c r="S16" s="16"/>
      <c r="T16" s="15"/>
      <c r="U16" s="16"/>
      <c r="V16" s="21" t="str">
        <f t="shared" si="0"/>
        <v>Jul</v>
      </c>
      <c r="W16" s="15"/>
      <c r="X16" s="16"/>
      <c r="Y16" s="16"/>
      <c r="Z16" s="16"/>
      <c r="AA16" s="16"/>
      <c r="AC16" s="21" t="str">
        <f t="shared" si="1"/>
        <v>Jul</v>
      </c>
      <c r="AD16" s="15"/>
      <c r="AE16" s="16"/>
      <c r="AF16" s="16"/>
      <c r="AH16" s="21" t="s">
        <v>126</v>
      </c>
      <c r="AI16" s="15"/>
      <c r="AJ16" s="15"/>
      <c r="AK16" s="15"/>
      <c r="AL16" s="15"/>
      <c r="AN16" s="92" t="s">
        <v>127</v>
      </c>
      <c r="AO16" s="114">
        <v>2.94</v>
      </c>
      <c r="AQ16" s="105" t="s">
        <v>126</v>
      </c>
      <c r="AR16" s="106"/>
      <c r="AS16" s="106"/>
      <c r="AT16" s="106"/>
      <c r="AU16" s="106"/>
      <c r="AV16" s="105" t="s">
        <v>126</v>
      </c>
      <c r="AW16" s="106"/>
      <c r="AX16" s="106"/>
      <c r="AZ16" s="105" t="s">
        <v>126</v>
      </c>
      <c r="BA16" s="106"/>
      <c r="BB16" s="106"/>
      <c r="BC16" s="106"/>
      <c r="BD16" s="106"/>
      <c r="BE16" s="106"/>
      <c r="BF16" s="106"/>
      <c r="BH16" s="105" t="s">
        <v>126</v>
      </c>
      <c r="BI16" s="106"/>
    </row>
    <row r="17" spans="1:61">
      <c r="A17" s="4" t="s">
        <v>128</v>
      </c>
      <c r="B17" s="62">
        <v>3.46</v>
      </c>
      <c r="C17" s="62" t="s">
        <v>124</v>
      </c>
      <c r="D17" s="138">
        <v>0.05</v>
      </c>
      <c r="E17" s="62"/>
      <c r="F17" s="80" t="s">
        <v>129</v>
      </c>
      <c r="G17" s="18"/>
      <c r="H17" s="18"/>
      <c r="I17" s="18"/>
      <c r="J17" s="16"/>
      <c r="K17" s="15"/>
      <c r="L17" s="15"/>
      <c r="N17" s="15"/>
      <c r="O17" s="16"/>
      <c r="P17" s="19" t="s">
        <v>129</v>
      </c>
      <c r="Q17" s="15"/>
      <c r="R17" s="16"/>
      <c r="S17" s="16"/>
      <c r="T17" s="15"/>
      <c r="U17" s="16"/>
      <c r="V17" s="21" t="str">
        <f t="shared" si="0"/>
        <v>Aug</v>
      </c>
      <c r="W17" s="15"/>
      <c r="X17" s="16"/>
      <c r="Y17" s="16"/>
      <c r="Z17" s="16"/>
      <c r="AA17" s="16"/>
      <c r="AC17" s="21" t="str">
        <f t="shared" si="1"/>
        <v>Aug</v>
      </c>
      <c r="AD17" s="15"/>
      <c r="AE17" s="16"/>
      <c r="AF17" s="16"/>
      <c r="AH17" s="21" t="s">
        <v>129</v>
      </c>
      <c r="AI17" s="15"/>
      <c r="AJ17" s="15"/>
      <c r="AK17" s="15"/>
      <c r="AL17" s="15"/>
      <c r="AN17" s="21"/>
      <c r="AO17" s="20"/>
      <c r="AQ17" s="105" t="s">
        <v>129</v>
      </c>
      <c r="AR17" s="106"/>
      <c r="AS17" s="106"/>
      <c r="AT17" s="106"/>
      <c r="AU17" s="106"/>
      <c r="AV17" s="105" t="s">
        <v>129</v>
      </c>
      <c r="AW17" s="106"/>
      <c r="AX17" s="106"/>
      <c r="AZ17" s="105" t="s">
        <v>129</v>
      </c>
      <c r="BA17" s="106"/>
      <c r="BB17" s="106"/>
      <c r="BC17" s="106"/>
      <c r="BD17" s="106"/>
      <c r="BE17" s="106"/>
      <c r="BF17" s="106"/>
      <c r="BH17" s="105" t="s">
        <v>129</v>
      </c>
      <c r="BI17" s="106"/>
    </row>
    <row r="18" spans="1:61">
      <c r="A18" s="86" t="s">
        <v>130</v>
      </c>
      <c r="B18" s="62">
        <v>0.25857999999999998</v>
      </c>
      <c r="C18" s="62" t="s">
        <v>131</v>
      </c>
      <c r="D18" s="138">
        <v>0.7</v>
      </c>
      <c r="E18" s="62"/>
      <c r="F18" s="80" t="s">
        <v>132</v>
      </c>
      <c r="G18" s="18"/>
      <c r="H18" s="18"/>
      <c r="I18" s="18"/>
      <c r="J18" s="16"/>
      <c r="K18" s="15"/>
      <c r="L18" s="15"/>
      <c r="N18" s="15"/>
      <c r="O18" s="16"/>
      <c r="P18" s="19" t="s">
        <v>132</v>
      </c>
      <c r="Q18" s="15"/>
      <c r="R18" s="16"/>
      <c r="S18" s="16"/>
      <c r="T18" s="15"/>
      <c r="U18" s="16"/>
      <c r="V18" s="21" t="str">
        <f t="shared" si="0"/>
        <v>Sep</v>
      </c>
      <c r="W18" s="15"/>
      <c r="X18" s="16"/>
      <c r="Y18" s="16"/>
      <c r="Z18" s="16"/>
      <c r="AA18" s="16"/>
      <c r="AC18" s="21" t="str">
        <f t="shared" si="1"/>
        <v>Sep</v>
      </c>
      <c r="AD18" s="15"/>
      <c r="AE18" s="16"/>
      <c r="AF18" s="16"/>
      <c r="AH18" s="21" t="s">
        <v>132</v>
      </c>
      <c r="AI18" s="15"/>
      <c r="AJ18" s="15"/>
      <c r="AK18" s="15"/>
      <c r="AL18" s="15"/>
      <c r="AN18" s="21"/>
      <c r="AO18" s="20"/>
      <c r="AQ18" s="105" t="s">
        <v>132</v>
      </c>
      <c r="AR18" s="106"/>
      <c r="AS18" s="106"/>
      <c r="AT18" s="106"/>
      <c r="AU18" s="106"/>
      <c r="AV18" s="105" t="s">
        <v>132</v>
      </c>
      <c r="AW18" s="106"/>
      <c r="AX18" s="106"/>
      <c r="AZ18" s="105" t="s">
        <v>132</v>
      </c>
      <c r="BA18" s="106"/>
      <c r="BB18" s="106"/>
      <c r="BC18" s="106"/>
      <c r="BD18" s="106"/>
      <c r="BE18" s="106"/>
      <c r="BF18" s="106"/>
      <c r="BH18" s="105" t="s">
        <v>132</v>
      </c>
      <c r="BI18" s="106"/>
    </row>
    <row r="19" spans="1:61">
      <c r="A19" s="86" t="s">
        <v>133</v>
      </c>
      <c r="B19" s="62">
        <f>0.18746</f>
        <v>0.18745999999999999</v>
      </c>
      <c r="C19" s="62" t="s">
        <v>131</v>
      </c>
      <c r="D19" s="138">
        <v>0.7</v>
      </c>
      <c r="E19" s="62"/>
      <c r="F19" s="80" t="s">
        <v>107</v>
      </c>
      <c r="G19" s="12">
        <f>SUM(G16:G18)</f>
        <v>0</v>
      </c>
      <c r="H19" s="12">
        <f t="shared" ref="H19:L19" si="20">SUM(H16:H18)</f>
        <v>0</v>
      </c>
      <c r="I19" s="12">
        <f t="shared" si="20"/>
        <v>0</v>
      </c>
      <c r="J19" s="12">
        <f t="shared" si="20"/>
        <v>0</v>
      </c>
      <c r="K19" s="12">
        <f t="shared" si="20"/>
        <v>0</v>
      </c>
      <c r="L19" s="12">
        <f t="shared" si="20"/>
        <v>0</v>
      </c>
      <c r="N19" s="12">
        <f>SUM(N16:N18)</f>
        <v>0</v>
      </c>
      <c r="O19" s="12">
        <f>SUM(O16:O18)</f>
        <v>0</v>
      </c>
      <c r="P19" s="19" t="s">
        <v>107</v>
      </c>
      <c r="Q19" s="10">
        <f>SUM(Q16:Q18)</f>
        <v>0</v>
      </c>
      <c r="R19" s="10">
        <f t="shared" ref="R19:U19" si="21">SUM(R16:R18)</f>
        <v>0</v>
      </c>
      <c r="S19" s="10">
        <f t="shared" si="21"/>
        <v>0</v>
      </c>
      <c r="T19" s="10">
        <f t="shared" si="21"/>
        <v>0</v>
      </c>
      <c r="U19" s="10">
        <f t="shared" si="21"/>
        <v>0</v>
      </c>
      <c r="V19" s="21" t="str">
        <f t="shared" si="0"/>
        <v>Q3 TOTAL</v>
      </c>
      <c r="W19" s="10">
        <f>SUM(W16:W18)</f>
        <v>0</v>
      </c>
      <c r="X19" s="10">
        <f t="shared" ref="X19:AA19" si="22">SUM(X16:X18)</f>
        <v>0</v>
      </c>
      <c r="Y19" s="10">
        <f t="shared" si="22"/>
        <v>0</v>
      </c>
      <c r="Z19" s="10">
        <f t="shared" si="22"/>
        <v>0</v>
      </c>
      <c r="AA19" s="10">
        <f t="shared" si="22"/>
        <v>0</v>
      </c>
      <c r="AC19" s="21" t="str">
        <f t="shared" si="1"/>
        <v>Q3 TOTAL</v>
      </c>
      <c r="AD19" s="10">
        <f>SUM(AD16:AD18)</f>
        <v>0</v>
      </c>
      <c r="AE19" s="10">
        <f>SUM(AE16:AE18)</f>
        <v>0</v>
      </c>
      <c r="AF19" s="10">
        <f>SUM(AF16:AF18)</f>
        <v>0</v>
      </c>
      <c r="AH19" s="21" t="s">
        <v>107</v>
      </c>
      <c r="AI19" s="10">
        <f>SUM(AI16:AI18)</f>
        <v>0</v>
      </c>
      <c r="AJ19" s="10">
        <f>SUM(AJ16:AJ18)</f>
        <v>0</v>
      </c>
      <c r="AK19" s="10">
        <f>SUM(AK16:AK18)</f>
        <v>0</v>
      </c>
      <c r="AL19" s="10">
        <f>SUM(AL16:AL18)</f>
        <v>0</v>
      </c>
      <c r="AN19" s="4"/>
      <c r="AO19" s="4"/>
      <c r="AQ19" s="105" t="s">
        <v>107</v>
      </c>
      <c r="AR19" s="10">
        <f>SUM(AR16:AR18)</f>
        <v>0</v>
      </c>
      <c r="AS19" s="10">
        <f t="shared" ref="AS19:AX19" si="23">SUM(AS16:AS18)</f>
        <v>0</v>
      </c>
      <c r="AT19" s="10">
        <f t="shared" si="23"/>
        <v>0</v>
      </c>
      <c r="AU19" s="10">
        <f t="shared" si="23"/>
        <v>0</v>
      </c>
      <c r="AV19" s="105" t="s">
        <v>107</v>
      </c>
      <c r="AW19" s="10">
        <f t="shared" si="23"/>
        <v>0</v>
      </c>
      <c r="AX19" s="10">
        <f t="shared" si="23"/>
        <v>0</v>
      </c>
      <c r="AZ19" s="105" t="s">
        <v>107</v>
      </c>
      <c r="BA19" s="10">
        <f t="shared" ref="BA19:BB19" si="24">SUM(BA16:BA18)</f>
        <v>0</v>
      </c>
      <c r="BB19" s="10">
        <f t="shared" si="24"/>
        <v>0</v>
      </c>
      <c r="BC19" s="10">
        <f t="shared" ref="BC19:BF19" si="25">SUM(BC16:BC18)</f>
        <v>0</v>
      </c>
      <c r="BD19" s="10">
        <f t="shared" si="25"/>
        <v>0</v>
      </c>
      <c r="BE19" s="10">
        <f t="shared" si="25"/>
        <v>0</v>
      </c>
      <c r="BF19" s="10">
        <f t="shared" si="25"/>
        <v>0</v>
      </c>
      <c r="BH19" s="105" t="s">
        <v>107</v>
      </c>
      <c r="BI19" s="10">
        <f t="shared" ref="BI19" si="26">SUM(BI16:BI18)</f>
        <v>0</v>
      </c>
    </row>
    <row r="20" spans="1:61">
      <c r="A20" s="86" t="s">
        <v>134</v>
      </c>
      <c r="B20" s="62">
        <f>0.15196</f>
        <v>0.15196000000000001</v>
      </c>
      <c r="C20" s="62" t="s">
        <v>131</v>
      </c>
      <c r="D20" s="138">
        <v>0.7</v>
      </c>
      <c r="E20" s="62"/>
      <c r="F20" s="80"/>
      <c r="G20" s="5"/>
      <c r="H20" s="5"/>
      <c r="I20" s="5"/>
      <c r="J20" s="5"/>
      <c r="K20" s="5"/>
      <c r="L20" s="5"/>
      <c r="N20" s="5"/>
      <c r="O20" s="5"/>
      <c r="P20" s="19"/>
      <c r="Q20" s="10"/>
      <c r="R20" s="10"/>
      <c r="S20" s="19"/>
      <c r="T20" s="10"/>
      <c r="U20" s="19"/>
      <c r="V20" s="21" t="str">
        <f t="shared" si="0"/>
        <v/>
      </c>
      <c r="W20" s="10"/>
      <c r="X20" s="19"/>
      <c r="Y20" s="19"/>
      <c r="Z20" s="19"/>
      <c r="AA20" s="22"/>
      <c r="AC20" s="21" t="str">
        <f t="shared" si="1"/>
        <v/>
      </c>
      <c r="AD20" s="10"/>
      <c r="AE20" s="10"/>
      <c r="AF20" s="19"/>
      <c r="AH20" s="21"/>
      <c r="AI20" s="10"/>
      <c r="AJ20" s="10"/>
      <c r="AK20" s="10"/>
      <c r="AL20" s="10"/>
      <c r="AN20" s="21"/>
      <c r="AO20" s="10"/>
      <c r="AQ20" s="105"/>
      <c r="AR20" s="101"/>
      <c r="AS20" s="101"/>
      <c r="AT20" s="101"/>
      <c r="AU20" s="101"/>
      <c r="AV20" s="105"/>
      <c r="AW20" s="101"/>
      <c r="AX20" s="101"/>
      <c r="AZ20" s="105"/>
      <c r="BA20" s="101"/>
      <c r="BB20" s="101"/>
      <c r="BC20" s="101"/>
      <c r="BD20" s="101"/>
      <c r="BE20" s="101"/>
      <c r="BF20" s="101"/>
      <c r="BH20" s="105"/>
      <c r="BI20" s="101"/>
    </row>
    <row r="21" spans="1:61">
      <c r="A21" s="4" t="s">
        <v>135</v>
      </c>
      <c r="B21" s="62">
        <v>0.22</v>
      </c>
      <c r="C21" s="62" t="s">
        <v>136</v>
      </c>
      <c r="D21" s="138">
        <v>0.6</v>
      </c>
      <c r="E21" s="62"/>
      <c r="F21" s="80" t="s">
        <v>137</v>
      </c>
      <c r="G21" s="18"/>
      <c r="H21" s="18"/>
      <c r="I21" s="18"/>
      <c r="J21" s="16"/>
      <c r="K21" s="15"/>
      <c r="L21" s="15"/>
      <c r="N21" s="15"/>
      <c r="O21" s="16"/>
      <c r="P21" s="19" t="s">
        <v>137</v>
      </c>
      <c r="Q21" s="15"/>
      <c r="R21" s="16"/>
      <c r="S21" s="16"/>
      <c r="T21" s="15"/>
      <c r="U21" s="16"/>
      <c r="V21" s="21" t="str">
        <f t="shared" si="0"/>
        <v>Oct</v>
      </c>
      <c r="W21" s="15"/>
      <c r="X21" s="16"/>
      <c r="Y21" s="16"/>
      <c r="Z21" s="16"/>
      <c r="AA21" s="16"/>
      <c r="AC21" s="21" t="str">
        <f t="shared" si="1"/>
        <v>Oct</v>
      </c>
      <c r="AD21" s="15"/>
      <c r="AE21" s="16"/>
      <c r="AF21" s="16"/>
      <c r="AH21" s="21" t="s">
        <v>137</v>
      </c>
      <c r="AI21" s="15"/>
      <c r="AJ21" s="15"/>
      <c r="AL21" s="15"/>
      <c r="AN21" s="21"/>
      <c r="AO21" s="20"/>
      <c r="AQ21" s="105" t="s">
        <v>137</v>
      </c>
      <c r="AR21" s="106"/>
      <c r="AS21" s="106"/>
      <c r="AT21" s="106"/>
      <c r="AU21" s="106"/>
      <c r="AV21" s="105" t="s">
        <v>137</v>
      </c>
      <c r="AW21" s="106"/>
      <c r="AX21" s="106"/>
      <c r="AZ21" s="105" t="s">
        <v>137</v>
      </c>
      <c r="BA21" s="106"/>
      <c r="BB21" s="106"/>
      <c r="BC21" s="106"/>
      <c r="BD21" s="106"/>
      <c r="BE21" s="106"/>
      <c r="BF21" s="106"/>
      <c r="BH21" s="105" t="s">
        <v>137</v>
      </c>
      <c r="BI21" s="106"/>
    </row>
    <row r="22" spans="1:61">
      <c r="A22" s="4" t="s">
        <v>138</v>
      </c>
      <c r="B22" s="62">
        <v>0.15</v>
      </c>
      <c r="C22" s="62" t="s">
        <v>139</v>
      </c>
      <c r="D22" s="138">
        <v>0.6</v>
      </c>
      <c r="E22" s="62"/>
      <c r="F22" s="80" t="s">
        <v>140</v>
      </c>
      <c r="G22" s="18"/>
      <c r="H22" s="18"/>
      <c r="I22" s="18"/>
      <c r="J22" s="16"/>
      <c r="K22" s="15"/>
      <c r="L22" s="15"/>
      <c r="N22" s="15"/>
      <c r="O22" s="16"/>
      <c r="P22" s="19" t="s">
        <v>140</v>
      </c>
      <c r="Q22" s="15"/>
      <c r="R22" s="16"/>
      <c r="S22" s="16"/>
      <c r="T22" s="15"/>
      <c r="U22" s="16"/>
      <c r="V22" s="21" t="str">
        <f t="shared" si="0"/>
        <v>Nov</v>
      </c>
      <c r="W22" s="15"/>
      <c r="X22" s="16"/>
      <c r="Y22" s="16"/>
      <c r="Z22" s="16"/>
      <c r="AA22" s="16"/>
      <c r="AC22" s="21" t="str">
        <f t="shared" si="1"/>
        <v>Nov</v>
      </c>
      <c r="AD22" s="15"/>
      <c r="AE22" s="16"/>
      <c r="AF22" s="16"/>
      <c r="AH22" s="21" t="s">
        <v>140</v>
      </c>
      <c r="AI22" s="15"/>
      <c r="AJ22" s="15"/>
      <c r="AK22" s="15"/>
      <c r="AL22" s="15"/>
      <c r="AN22" s="21"/>
      <c r="AO22" s="20"/>
      <c r="AQ22" s="105" t="s">
        <v>140</v>
      </c>
      <c r="AR22" s="106"/>
      <c r="AS22" s="106"/>
      <c r="AT22" s="106"/>
      <c r="AU22" s="106"/>
      <c r="AV22" s="105" t="s">
        <v>140</v>
      </c>
      <c r="AW22" s="106"/>
      <c r="AX22" s="106"/>
      <c r="AZ22" s="105" t="s">
        <v>140</v>
      </c>
      <c r="BA22" s="106"/>
      <c r="BB22" s="106"/>
      <c r="BC22" s="106"/>
      <c r="BD22" s="106"/>
      <c r="BE22" s="106"/>
      <c r="BF22" s="106"/>
      <c r="BH22" s="105" t="s">
        <v>140</v>
      </c>
      <c r="BI22" s="106"/>
    </row>
    <row r="23" spans="1:61">
      <c r="A23" s="4" t="s">
        <v>141</v>
      </c>
      <c r="B23" s="62">
        <v>0.05</v>
      </c>
      <c r="C23" s="62" t="s">
        <v>139</v>
      </c>
      <c r="D23" s="138">
        <v>0.5</v>
      </c>
      <c r="E23" s="62"/>
      <c r="F23" s="80" t="s">
        <v>142</v>
      </c>
      <c r="G23" s="18"/>
      <c r="H23" s="18"/>
      <c r="I23" s="18"/>
      <c r="J23" s="16"/>
      <c r="K23" s="15"/>
      <c r="L23" s="15"/>
      <c r="N23" s="15"/>
      <c r="O23" s="16"/>
      <c r="P23" s="19" t="s">
        <v>142</v>
      </c>
      <c r="Q23" s="15"/>
      <c r="R23" s="16"/>
      <c r="S23" s="16"/>
      <c r="T23" s="15"/>
      <c r="U23" s="16"/>
      <c r="V23" s="21" t="str">
        <f t="shared" si="0"/>
        <v>Dec</v>
      </c>
      <c r="W23" s="15"/>
      <c r="X23" s="16"/>
      <c r="Y23" s="16"/>
      <c r="Z23" s="16"/>
      <c r="AA23" s="16"/>
      <c r="AC23" s="21" t="str">
        <f t="shared" si="1"/>
        <v>Dec</v>
      </c>
      <c r="AD23" s="15"/>
      <c r="AE23" s="16"/>
      <c r="AF23" s="16"/>
      <c r="AH23" s="21" t="s">
        <v>142</v>
      </c>
      <c r="AI23" s="15"/>
      <c r="AJ23" s="15"/>
      <c r="AK23" s="15"/>
      <c r="AL23" s="15"/>
      <c r="AN23" s="21"/>
      <c r="AO23" s="20"/>
      <c r="AQ23" s="105" t="s">
        <v>142</v>
      </c>
      <c r="AR23" s="106"/>
      <c r="AS23" s="107"/>
      <c r="AT23" s="107"/>
      <c r="AU23" s="106"/>
      <c r="AV23" s="105" t="s">
        <v>142</v>
      </c>
      <c r="AW23" s="106"/>
      <c r="AX23" s="107"/>
      <c r="AZ23" s="105" t="s">
        <v>142</v>
      </c>
      <c r="BA23" s="106"/>
      <c r="BB23" s="107"/>
      <c r="BC23" s="107"/>
      <c r="BD23" s="107"/>
      <c r="BE23" s="107"/>
      <c r="BF23" s="107"/>
      <c r="BH23" s="105" t="s">
        <v>142</v>
      </c>
      <c r="BI23" s="106"/>
    </row>
    <row r="24" spans="1:61">
      <c r="A24" s="4" t="s">
        <v>143</v>
      </c>
      <c r="B24" s="62">
        <v>0.78786999999999996</v>
      </c>
      <c r="C24" s="62" t="s">
        <v>144</v>
      </c>
      <c r="D24" s="138">
        <v>0.8</v>
      </c>
      <c r="E24" s="62"/>
      <c r="F24" s="80" t="s">
        <v>108</v>
      </c>
      <c r="G24" s="12">
        <f>SUM(G21:G23)</f>
        <v>0</v>
      </c>
      <c r="H24" s="12">
        <f t="shared" ref="H24:L24" si="27">SUM(H21:H23)</f>
        <v>0</v>
      </c>
      <c r="I24" s="12">
        <f t="shared" si="27"/>
        <v>0</v>
      </c>
      <c r="J24" s="12">
        <f t="shared" si="27"/>
        <v>0</v>
      </c>
      <c r="K24" s="12">
        <f t="shared" si="27"/>
        <v>0</v>
      </c>
      <c r="L24" s="12">
        <f t="shared" si="27"/>
        <v>0</v>
      </c>
      <c r="N24" s="12">
        <f>SUM(N21:N23)</f>
        <v>0</v>
      </c>
      <c r="O24" s="12">
        <f>SUM(O21:O23)</f>
        <v>0</v>
      </c>
      <c r="P24" s="19" t="s">
        <v>108</v>
      </c>
      <c r="Q24" s="10">
        <f>SUM(Q21:Q23)</f>
        <v>0</v>
      </c>
      <c r="R24" s="10">
        <f t="shared" ref="R24:U24" si="28">SUM(R21:R23)</f>
        <v>0</v>
      </c>
      <c r="S24" s="10">
        <f t="shared" si="28"/>
        <v>0</v>
      </c>
      <c r="T24" s="10">
        <f t="shared" si="28"/>
        <v>0</v>
      </c>
      <c r="U24" s="10">
        <f t="shared" si="28"/>
        <v>0</v>
      </c>
      <c r="V24" s="21" t="str">
        <f t="shared" si="0"/>
        <v>Q4 TOTAL</v>
      </c>
      <c r="W24" s="10">
        <f>SUM(W21:W23)</f>
        <v>0</v>
      </c>
      <c r="X24" s="10">
        <f t="shared" ref="X24:AA24" si="29">SUM(X21:X23)</f>
        <v>0</v>
      </c>
      <c r="Y24" s="10">
        <f t="shared" si="29"/>
        <v>0</v>
      </c>
      <c r="Z24" s="10">
        <f t="shared" si="29"/>
        <v>0</v>
      </c>
      <c r="AA24" s="10">
        <f t="shared" si="29"/>
        <v>0</v>
      </c>
      <c r="AC24" s="21" t="str">
        <f t="shared" si="1"/>
        <v>Q4 TOTAL</v>
      </c>
      <c r="AD24" s="10">
        <f>SUM(AD21:AD23)</f>
        <v>0</v>
      </c>
      <c r="AE24" s="10">
        <f>SUM(AE21:AE23)</f>
        <v>0</v>
      </c>
      <c r="AF24" s="10">
        <f>SUM(AF21:AF23)</f>
        <v>0</v>
      </c>
      <c r="AH24" s="21" t="s">
        <v>108</v>
      </c>
      <c r="AI24" s="10">
        <f>SUM(AI21:AI23)</f>
        <v>0</v>
      </c>
      <c r="AJ24" s="10">
        <f>SUM(AJ21:AJ23)</f>
        <v>0</v>
      </c>
      <c r="AK24" s="10">
        <f>SUM(AK22:AK23)</f>
        <v>0</v>
      </c>
      <c r="AL24" s="10"/>
      <c r="AN24" s="4"/>
      <c r="AO24" s="4"/>
      <c r="AQ24" s="105" t="s">
        <v>108</v>
      </c>
      <c r="AR24" s="108">
        <f>SUM(AR21:AR23)</f>
        <v>0</v>
      </c>
      <c r="AS24" s="108">
        <f t="shared" ref="AS24:AX24" si="30">SUM(AS21:AS23)</f>
        <v>0</v>
      </c>
      <c r="AT24" s="108">
        <f t="shared" si="30"/>
        <v>0</v>
      </c>
      <c r="AU24" s="108">
        <f t="shared" si="30"/>
        <v>0</v>
      </c>
      <c r="AV24" s="105" t="s">
        <v>108</v>
      </c>
      <c r="AW24" s="108">
        <f t="shared" si="30"/>
        <v>0</v>
      </c>
      <c r="AX24" s="108">
        <f t="shared" si="30"/>
        <v>0</v>
      </c>
      <c r="AZ24" s="105" t="s">
        <v>108</v>
      </c>
      <c r="BA24" s="108">
        <f t="shared" ref="BA24:BB24" si="31">SUM(BA21:BA23)</f>
        <v>0</v>
      </c>
      <c r="BB24" s="108">
        <f t="shared" si="31"/>
        <v>0</v>
      </c>
      <c r="BC24" s="108">
        <f t="shared" ref="BC24:BF24" si="32">SUM(BC21:BC23)</f>
        <v>0</v>
      </c>
      <c r="BD24" s="108">
        <f t="shared" si="32"/>
        <v>0</v>
      </c>
      <c r="BE24" s="108">
        <f t="shared" si="32"/>
        <v>0</v>
      </c>
      <c r="BF24" s="108">
        <f t="shared" si="32"/>
        <v>0</v>
      </c>
      <c r="BH24" s="105" t="s">
        <v>108</v>
      </c>
      <c r="BI24" s="108">
        <f t="shared" ref="BI24" si="33">SUM(BI21:BI23)</f>
        <v>0</v>
      </c>
    </row>
    <row r="25" spans="1:61">
      <c r="A25" s="4" t="s">
        <v>145</v>
      </c>
      <c r="B25" s="62">
        <v>1.25</v>
      </c>
      <c r="C25" s="62" t="s">
        <v>146</v>
      </c>
      <c r="D25" s="138">
        <v>0.7</v>
      </c>
      <c r="E25" s="62"/>
      <c r="F25" s="80"/>
      <c r="G25" s="5"/>
      <c r="H25" s="5"/>
      <c r="I25" s="5"/>
      <c r="J25" s="5"/>
      <c r="K25" s="5"/>
      <c r="L25" s="5"/>
      <c r="N25" s="5"/>
      <c r="O25" s="5"/>
      <c r="P25" s="10"/>
      <c r="Q25" s="10"/>
      <c r="R25" s="10"/>
      <c r="S25" s="19"/>
      <c r="T25" s="10"/>
      <c r="U25" s="19"/>
      <c r="V25" s="13" t="str">
        <f t="shared" si="0"/>
        <v/>
      </c>
      <c r="W25" s="10"/>
      <c r="X25" s="19"/>
      <c r="Y25" s="19"/>
      <c r="Z25" s="19"/>
      <c r="AA25" s="22"/>
      <c r="AC25" s="13" t="str">
        <f t="shared" si="1"/>
        <v/>
      </c>
      <c r="AD25" s="10"/>
      <c r="AE25" s="10"/>
      <c r="AF25" s="19"/>
      <c r="AH25" s="13"/>
      <c r="AI25" s="10"/>
      <c r="AJ25" s="10"/>
      <c r="AK25" s="4"/>
      <c r="AL25" s="4"/>
      <c r="AN25" s="13"/>
      <c r="AO25" s="10"/>
      <c r="AQ25" s="101"/>
      <c r="AR25" s="101"/>
      <c r="AS25" s="101"/>
      <c r="AT25" s="101"/>
      <c r="AU25" s="101"/>
      <c r="AV25" s="80"/>
      <c r="AW25" s="101"/>
      <c r="AX25" s="101"/>
      <c r="AZ25" s="101"/>
      <c r="BA25" s="101"/>
      <c r="BB25" s="101"/>
      <c r="BC25" s="101"/>
      <c r="BD25" s="101"/>
      <c r="BE25" s="101"/>
      <c r="BF25" s="101"/>
      <c r="BH25" s="101"/>
      <c r="BI25" s="101"/>
    </row>
    <row r="26" spans="1:61" ht="33.75" customHeight="1">
      <c r="A26" s="4" t="s">
        <v>147</v>
      </c>
      <c r="B26" s="62">
        <v>1.6E-2</v>
      </c>
      <c r="C26" s="62" t="s">
        <v>146</v>
      </c>
      <c r="D26" s="138">
        <v>0.6</v>
      </c>
      <c r="E26" s="62"/>
      <c r="F26" s="80" t="s">
        <v>148</v>
      </c>
      <c r="G26" s="59">
        <f>G24+G19+G14+G9</f>
        <v>0</v>
      </c>
      <c r="H26" s="59">
        <f t="shared" ref="H26:L26" si="34">H24+H19+H14+H9</f>
        <v>0</v>
      </c>
      <c r="I26" s="59">
        <f t="shared" si="34"/>
        <v>0</v>
      </c>
      <c r="J26" s="59">
        <f t="shared" si="34"/>
        <v>0</v>
      </c>
      <c r="K26" s="59">
        <f t="shared" si="34"/>
        <v>0</v>
      </c>
      <c r="L26" s="59">
        <f t="shared" si="34"/>
        <v>0</v>
      </c>
      <c r="N26" s="59">
        <f>N24+N19+N14+N9</f>
        <v>0</v>
      </c>
      <c r="O26" s="59">
        <f>O24+O19+O14+O9</f>
        <v>0</v>
      </c>
      <c r="P26" s="80" t="s">
        <v>148</v>
      </c>
      <c r="Q26" s="59">
        <f>Q9+Q14+Q19+Q24</f>
        <v>0</v>
      </c>
      <c r="R26" s="59">
        <f t="shared" ref="R26:U26" si="35">R9+R14+R19+R24</f>
        <v>0</v>
      </c>
      <c r="S26" s="59">
        <f t="shared" si="35"/>
        <v>0</v>
      </c>
      <c r="T26" s="59">
        <f t="shared" si="35"/>
        <v>0</v>
      </c>
      <c r="U26" s="59">
        <f t="shared" si="35"/>
        <v>0</v>
      </c>
      <c r="V26" s="80" t="str">
        <f t="shared" si="0"/>
        <v>Consumption Total</v>
      </c>
      <c r="W26" s="59">
        <f>W9+W14+W19+W24</f>
        <v>0</v>
      </c>
      <c r="X26" s="59">
        <f t="shared" ref="X26:AA26" si="36">X9+X14+X19+X24</f>
        <v>0</v>
      </c>
      <c r="Y26" s="59">
        <f t="shared" si="36"/>
        <v>0</v>
      </c>
      <c r="Z26" s="59">
        <f t="shared" si="36"/>
        <v>0</v>
      </c>
      <c r="AA26" s="59">
        <f t="shared" si="36"/>
        <v>0</v>
      </c>
      <c r="AC26" s="80" t="str">
        <f t="shared" si="1"/>
        <v>Consumption Total</v>
      </c>
      <c r="AD26" s="59">
        <f>AD9+AD14+AD19+AD24</f>
        <v>0</v>
      </c>
      <c r="AE26" s="59">
        <f t="shared" ref="AE26:AF26" si="37">AE9+AE14+AE19+AE24</f>
        <v>0</v>
      </c>
      <c r="AF26" s="59">
        <f t="shared" si="37"/>
        <v>0</v>
      </c>
      <c r="AH26" s="80" t="s">
        <v>148</v>
      </c>
      <c r="AI26" s="59">
        <f>AI9+AI14+AI19+AI24</f>
        <v>0</v>
      </c>
      <c r="AJ26" s="59">
        <f t="shared" ref="AJ26:AL26" si="38">AJ9+AJ14+AJ19+AJ24</f>
        <v>0</v>
      </c>
      <c r="AK26" s="59">
        <f t="shared" si="38"/>
        <v>0</v>
      </c>
      <c r="AL26" s="59">
        <f t="shared" si="38"/>
        <v>0</v>
      </c>
      <c r="AN26" s="80" t="s">
        <v>148</v>
      </c>
      <c r="AO26" s="93">
        <f>AO11*AO13*AO16</f>
        <v>0</v>
      </c>
      <c r="AQ26" s="80" t="s">
        <v>148</v>
      </c>
      <c r="AR26" s="109">
        <f>AR24+AR19+AR14+AR9</f>
        <v>0</v>
      </c>
      <c r="AS26" s="109">
        <f t="shared" ref="AS26:AX26" si="39">AS24+AS19+AS14+AS9</f>
        <v>0</v>
      </c>
      <c r="AT26" s="109">
        <f t="shared" si="39"/>
        <v>0</v>
      </c>
      <c r="AU26" s="109">
        <f t="shared" si="39"/>
        <v>0</v>
      </c>
      <c r="AV26" s="80" t="s">
        <v>148</v>
      </c>
      <c r="AW26" s="109">
        <f t="shared" si="39"/>
        <v>0</v>
      </c>
      <c r="AX26" s="109">
        <f t="shared" si="39"/>
        <v>0</v>
      </c>
      <c r="AZ26" s="80" t="s">
        <v>148</v>
      </c>
      <c r="BA26" s="109">
        <f t="shared" ref="BA26:BB26" si="40">BA24+BA19+BA14+BA9</f>
        <v>0</v>
      </c>
      <c r="BB26" s="109">
        <f t="shared" si="40"/>
        <v>0</v>
      </c>
      <c r="BC26" s="109">
        <f t="shared" ref="BC26:BF26" si="41">BC24+BC19+BC14+BC9</f>
        <v>0</v>
      </c>
      <c r="BD26" s="109">
        <f t="shared" si="41"/>
        <v>0</v>
      </c>
      <c r="BE26" s="109">
        <f t="shared" si="41"/>
        <v>0</v>
      </c>
      <c r="BF26" s="109">
        <f t="shared" si="41"/>
        <v>0</v>
      </c>
      <c r="BH26" s="80" t="s">
        <v>148</v>
      </c>
      <c r="BI26" s="109">
        <f t="shared" ref="BI26" si="42">BI24+BI19+BI14+BI9</f>
        <v>0</v>
      </c>
    </row>
    <row r="27" spans="1:61" ht="32.25" customHeight="1">
      <c r="A27" s="4" t="s">
        <v>149</v>
      </c>
      <c r="B27" s="62">
        <v>0.13600000000000001</v>
      </c>
      <c r="C27" s="62" t="s">
        <v>146</v>
      </c>
      <c r="D27" s="138">
        <v>0.5</v>
      </c>
      <c r="E27" s="62"/>
      <c r="F27" s="80" t="s">
        <v>150</v>
      </c>
      <c r="G27" s="75" t="s">
        <v>151</v>
      </c>
      <c r="H27" s="75"/>
      <c r="I27" s="75"/>
      <c r="J27" s="75"/>
      <c r="K27" s="95"/>
      <c r="L27" s="95"/>
      <c r="N27" s="75"/>
      <c r="O27" s="75"/>
      <c r="P27" s="80" t="s">
        <v>150</v>
      </c>
      <c r="Q27" s="75"/>
      <c r="R27" s="75"/>
      <c r="S27" s="75"/>
      <c r="T27" s="75"/>
      <c r="U27" s="75"/>
      <c r="V27" s="80" t="str">
        <f t="shared" si="0"/>
        <v>Physical Data uncertainty</v>
      </c>
      <c r="W27" s="75"/>
      <c r="X27" s="75"/>
      <c r="Y27" s="75"/>
      <c r="Z27" s="75"/>
      <c r="AA27" s="75"/>
      <c r="AC27" s="80" t="str">
        <f t="shared" si="1"/>
        <v>Physical Data uncertainty</v>
      </c>
      <c r="AD27" s="75"/>
      <c r="AE27" s="75"/>
      <c r="AF27" s="75"/>
      <c r="AH27" s="80" t="s">
        <v>150</v>
      </c>
      <c r="AI27" s="75"/>
      <c r="AJ27" s="75"/>
      <c r="AK27" s="75"/>
      <c r="AL27" s="75"/>
      <c r="AN27" s="80" t="s">
        <v>150</v>
      </c>
      <c r="AO27" s="75"/>
      <c r="AQ27" s="80" t="s">
        <v>150</v>
      </c>
      <c r="AR27" s="75"/>
      <c r="AS27" s="75"/>
      <c r="AT27" s="75"/>
      <c r="AU27" s="75"/>
      <c r="AV27" s="80" t="s">
        <v>150</v>
      </c>
      <c r="AW27" s="150"/>
      <c r="AX27" s="150"/>
      <c r="AZ27" s="80" t="s">
        <v>150</v>
      </c>
      <c r="BA27" s="150"/>
      <c r="BB27" s="150"/>
      <c r="BC27" s="150"/>
      <c r="BD27" s="150"/>
      <c r="BE27" s="150"/>
      <c r="BF27" s="150"/>
      <c r="BH27" s="80" t="s">
        <v>150</v>
      </c>
      <c r="BI27" s="150"/>
    </row>
    <row r="28" spans="1:61" ht="18">
      <c r="A28" s="4" t="s">
        <v>152</v>
      </c>
      <c r="B28" s="62">
        <v>5.0000000000000001E-3</v>
      </c>
      <c r="C28" s="62" t="s">
        <v>153</v>
      </c>
      <c r="D28" s="138">
        <v>0.2</v>
      </c>
      <c r="E28" s="62"/>
      <c r="F28" s="80"/>
      <c r="G28" s="74" t="str">
        <f>LEFT(G27,3)</f>
        <v>25%</v>
      </c>
      <c r="H28" s="74" t="str">
        <f t="shared" ref="H28:BB28" si="43">LEFT(H27,3)</f>
        <v/>
      </c>
      <c r="I28" s="74" t="str">
        <f t="shared" si="43"/>
        <v/>
      </c>
      <c r="J28" s="74" t="str">
        <f t="shared" si="43"/>
        <v/>
      </c>
      <c r="K28" s="74" t="str">
        <f t="shared" si="43"/>
        <v/>
      </c>
      <c r="L28" s="74" t="str">
        <f t="shared" si="43"/>
        <v/>
      </c>
      <c r="M28" s="74"/>
      <c r="N28" s="74" t="str">
        <f t="shared" si="43"/>
        <v/>
      </c>
      <c r="O28" s="74" t="str">
        <f t="shared" si="43"/>
        <v/>
      </c>
      <c r="P28" s="74"/>
      <c r="Q28" s="74" t="str">
        <f t="shared" si="43"/>
        <v/>
      </c>
      <c r="R28" s="74" t="str">
        <f t="shared" si="43"/>
        <v/>
      </c>
      <c r="S28" s="74" t="str">
        <f t="shared" si="43"/>
        <v/>
      </c>
      <c r="T28" s="74" t="str">
        <f t="shared" si="43"/>
        <v/>
      </c>
      <c r="U28" s="74" t="str">
        <f t="shared" si="43"/>
        <v/>
      </c>
      <c r="V28" s="74"/>
      <c r="W28" s="74" t="str">
        <f t="shared" si="43"/>
        <v/>
      </c>
      <c r="X28" s="74" t="str">
        <f t="shared" si="43"/>
        <v/>
      </c>
      <c r="Y28" s="74" t="str">
        <f t="shared" si="43"/>
        <v/>
      </c>
      <c r="Z28" s="74" t="str">
        <f t="shared" si="43"/>
        <v/>
      </c>
      <c r="AA28" s="74" t="str">
        <f t="shared" si="43"/>
        <v/>
      </c>
      <c r="AB28" s="74"/>
      <c r="AC28" s="74"/>
      <c r="AD28" s="74" t="str">
        <f t="shared" si="43"/>
        <v/>
      </c>
      <c r="AE28" s="74" t="str">
        <f t="shared" si="43"/>
        <v/>
      </c>
      <c r="AF28" s="74" t="str">
        <f t="shared" si="43"/>
        <v/>
      </c>
      <c r="AG28" s="74"/>
      <c r="AH28" s="74"/>
      <c r="AI28" s="74" t="str">
        <f t="shared" si="43"/>
        <v/>
      </c>
      <c r="AJ28" s="74" t="str">
        <f t="shared" si="43"/>
        <v/>
      </c>
      <c r="AK28" s="74" t="str">
        <f t="shared" si="43"/>
        <v/>
      </c>
      <c r="AL28" s="74" t="str">
        <f t="shared" si="43"/>
        <v/>
      </c>
      <c r="AM28" s="74"/>
      <c r="AN28" s="74"/>
      <c r="AO28" s="74" t="str">
        <f t="shared" si="43"/>
        <v/>
      </c>
      <c r="AP28" s="74" t="str">
        <f t="shared" si="43"/>
        <v/>
      </c>
      <c r="AQ28" s="74"/>
      <c r="AR28" s="74" t="str">
        <f t="shared" si="43"/>
        <v/>
      </c>
      <c r="AS28" s="74" t="str">
        <f t="shared" si="43"/>
        <v/>
      </c>
      <c r="AT28" s="74" t="str">
        <f t="shared" si="43"/>
        <v/>
      </c>
      <c r="AU28" s="74" t="str">
        <f t="shared" si="43"/>
        <v/>
      </c>
      <c r="AV28" s="74"/>
      <c r="AW28" s="74" t="str">
        <f t="shared" si="43"/>
        <v/>
      </c>
      <c r="AX28" s="74" t="str">
        <f t="shared" si="43"/>
        <v/>
      </c>
      <c r="AY28" s="74" t="str">
        <f t="shared" si="43"/>
        <v/>
      </c>
      <c r="AZ28" s="74"/>
      <c r="BA28" s="74" t="str">
        <f t="shared" si="43"/>
        <v/>
      </c>
      <c r="BB28" s="74" t="str">
        <f t="shared" si="43"/>
        <v/>
      </c>
      <c r="BC28" s="74" t="str">
        <f t="shared" ref="BC28:BF28" si="44">LEFT(BC27,3)</f>
        <v/>
      </c>
      <c r="BD28" s="74" t="str">
        <f t="shared" si="44"/>
        <v/>
      </c>
      <c r="BE28" s="74" t="str">
        <f t="shared" si="44"/>
        <v/>
      </c>
      <c r="BF28" s="74" t="str">
        <f t="shared" si="44"/>
        <v/>
      </c>
      <c r="BH28" s="74"/>
      <c r="BI28" s="74" t="str">
        <f>LEFT(BI27,3)</f>
        <v/>
      </c>
    </row>
    <row r="29" spans="1:61" ht="33" customHeight="1">
      <c r="A29" s="4" t="s">
        <v>154</v>
      </c>
      <c r="B29" s="62">
        <v>0.62617</v>
      </c>
      <c r="C29" s="62" t="s">
        <v>124</v>
      </c>
      <c r="D29" s="138">
        <v>0.1</v>
      </c>
      <c r="E29" s="62"/>
      <c r="F29" s="80" t="s">
        <v>155</v>
      </c>
      <c r="G29" s="76">
        <f>(G26*B14/1000)+(G26*B29/1000)</f>
        <v>0</v>
      </c>
      <c r="H29" s="76">
        <f>(H26*B15/1000)+(H26*B30/1000)</f>
        <v>0</v>
      </c>
      <c r="I29" s="76">
        <f>(I26*B14/1000)+(I26*B29/1000)</f>
        <v>0</v>
      </c>
      <c r="J29" s="76">
        <f>(J26*B15/1000)+(J26*B30/1000)</f>
        <v>0</v>
      </c>
      <c r="K29" s="76">
        <f>K26*B16/1000</f>
        <v>0</v>
      </c>
      <c r="L29" s="76">
        <f>L26*B17/1000</f>
        <v>0</v>
      </c>
      <c r="N29" s="76">
        <f>N26*B13/1000</f>
        <v>0</v>
      </c>
      <c r="O29" s="76">
        <f>O26*O30/1000</f>
        <v>0</v>
      </c>
      <c r="P29" s="80" t="s">
        <v>155</v>
      </c>
      <c r="Q29" s="76">
        <f>Q26*B18/1000</f>
        <v>0</v>
      </c>
      <c r="R29" s="76">
        <f>R26*B19/1000</f>
        <v>0</v>
      </c>
      <c r="S29" s="76">
        <f>S26*B20/1000</f>
        <v>0</v>
      </c>
      <c r="T29" s="82">
        <f>T26*B23/1000</f>
        <v>0</v>
      </c>
      <c r="U29" s="76">
        <f>U26*B22/1000</f>
        <v>0</v>
      </c>
      <c r="V29" s="80" t="str">
        <f t="shared" si="0"/>
        <v>Emissions Total</v>
      </c>
      <c r="W29" s="76">
        <f>W26*B21/1000</f>
        <v>0</v>
      </c>
      <c r="X29" s="76">
        <f>X26*B22/1000</f>
        <v>0</v>
      </c>
      <c r="Y29" s="76">
        <f>Y26*B23/1000</f>
        <v>0</v>
      </c>
      <c r="Z29" s="76">
        <f>Z26*Z30/1000</f>
        <v>0</v>
      </c>
      <c r="AA29" s="76">
        <f>AA26*B24/1000</f>
        <v>0</v>
      </c>
      <c r="AC29" s="80" t="str">
        <f t="shared" si="1"/>
        <v>Emissions Total</v>
      </c>
      <c r="AD29" s="76">
        <f>B27*AD26/1000</f>
        <v>0</v>
      </c>
      <c r="AE29" s="76">
        <f>AE26*B26/1000</f>
        <v>0</v>
      </c>
      <c r="AF29" s="76">
        <f>AF26*B25/1000</f>
        <v>0</v>
      </c>
      <c r="AH29" s="80" t="s">
        <v>155</v>
      </c>
      <c r="AI29" s="88">
        <f>AI26*B28/1000</f>
        <v>0</v>
      </c>
      <c r="AJ29" s="88">
        <f>AJ26*AJ30/1000</f>
        <v>0</v>
      </c>
      <c r="AK29" s="88">
        <f>AK26*B32/1000</f>
        <v>0</v>
      </c>
      <c r="AL29" s="88">
        <f>AL26*B33/1000</f>
        <v>0</v>
      </c>
      <c r="AN29" s="80" t="s">
        <v>155</v>
      </c>
      <c r="AO29" s="82">
        <f>AO26*AO30/1000</f>
        <v>0</v>
      </c>
      <c r="AQ29" s="80" t="s">
        <v>155</v>
      </c>
      <c r="AR29" s="115">
        <f>AR26*B34/1000</f>
        <v>0</v>
      </c>
      <c r="AS29" s="115">
        <f>AS26*B38/1000</f>
        <v>0</v>
      </c>
      <c r="AT29" s="115">
        <f>AT26*B39/1000</f>
        <v>0</v>
      </c>
      <c r="AU29" s="115">
        <f>AU26*B36/1000</f>
        <v>0</v>
      </c>
      <c r="AV29" s="80" t="s">
        <v>155</v>
      </c>
      <c r="AW29" s="115">
        <f>AW26*B35/1000</f>
        <v>0</v>
      </c>
      <c r="AX29" s="115">
        <f>AX26*B37/1000</f>
        <v>0</v>
      </c>
      <c r="AZ29" s="80" t="s">
        <v>155</v>
      </c>
      <c r="BA29" s="115">
        <f>BA26*BA30/1000</f>
        <v>0</v>
      </c>
      <c r="BB29" s="115">
        <f>BB26*BB30/1000</f>
        <v>0</v>
      </c>
      <c r="BC29" s="115">
        <f>BC26*BC30/1000</f>
        <v>0</v>
      </c>
      <c r="BD29" s="115">
        <f>BD26*BD30/1000</f>
        <v>0</v>
      </c>
      <c r="BE29" s="115">
        <f t="shared" ref="BE29:BF29" si="45">BE26*BE30/1000</f>
        <v>0</v>
      </c>
      <c r="BF29" s="115">
        <f t="shared" si="45"/>
        <v>0</v>
      </c>
      <c r="BH29" s="80" t="s">
        <v>155</v>
      </c>
      <c r="BI29" s="115">
        <f>BI26*BI30/1000</f>
        <v>0</v>
      </c>
    </row>
    <row r="30" spans="1:61" ht="33.75" customHeight="1">
      <c r="A30" s="4" t="s">
        <v>156</v>
      </c>
      <c r="B30" s="62">
        <v>0.59792000000000001</v>
      </c>
      <c r="C30" s="62" t="s">
        <v>124</v>
      </c>
      <c r="D30" s="138">
        <v>0.05</v>
      </c>
      <c r="E30" s="62"/>
      <c r="F30" s="80" t="s">
        <v>157</v>
      </c>
      <c r="G30">
        <f>G26*B14/1000</f>
        <v>0</v>
      </c>
      <c r="H30">
        <f>H26*B15/1000</f>
        <v>0</v>
      </c>
      <c r="I30">
        <f>I26*B14/1000</f>
        <v>0</v>
      </c>
      <c r="J30">
        <f>J26*B15/1000</f>
        <v>0</v>
      </c>
      <c r="K30" s="117"/>
      <c r="L30" s="117"/>
      <c r="N30" s="79">
        <f>B13</f>
        <v>0.105</v>
      </c>
      <c r="O30" s="112"/>
      <c r="P30" s="80" t="s">
        <v>158</v>
      </c>
      <c r="Q30" s="79">
        <f>B18</f>
        <v>0.25857999999999998</v>
      </c>
      <c r="R30" s="79">
        <f>B19</f>
        <v>0.18745999999999999</v>
      </c>
      <c r="S30" s="79">
        <f>B20</f>
        <v>0.15196000000000001</v>
      </c>
      <c r="T30" s="79">
        <f>B23</f>
        <v>0.05</v>
      </c>
      <c r="U30" s="79">
        <f>B22</f>
        <v>0.15</v>
      </c>
      <c r="V30" s="80" t="str">
        <f t="shared" si="0"/>
        <v>Emission factor</v>
      </c>
      <c r="W30" s="79">
        <f>B21</f>
        <v>0.22</v>
      </c>
      <c r="X30" s="79">
        <f>B22</f>
        <v>0.15</v>
      </c>
      <c r="Y30" s="79">
        <f>B23</f>
        <v>0.05</v>
      </c>
      <c r="Z30" s="112">
        <f>Z34</f>
        <v>0</v>
      </c>
      <c r="AA30" s="79">
        <f>B24</f>
        <v>0.78786999999999996</v>
      </c>
      <c r="AC30" s="80" t="str">
        <f t="shared" si="1"/>
        <v>Emission factor</v>
      </c>
      <c r="AD30" s="79">
        <f>B27</f>
        <v>0.13600000000000001</v>
      </c>
      <c r="AE30" s="79">
        <f>B26</f>
        <v>1.6E-2</v>
      </c>
      <c r="AF30" s="79">
        <f>B25</f>
        <v>1.25</v>
      </c>
      <c r="AH30" s="80" t="s">
        <v>158</v>
      </c>
      <c r="AI30" s="79">
        <f>IF(AI5="#sheet", B28, B43)</f>
        <v>5.0000000000000001E-3</v>
      </c>
      <c r="AJ30" s="89">
        <f>B31</f>
        <v>1.8E-3</v>
      </c>
      <c r="AK30" s="89">
        <f>B32</f>
        <v>1E-3</v>
      </c>
      <c r="AL30" s="89">
        <f>B33</f>
        <v>2.4499999999999999E-3</v>
      </c>
      <c r="AN30" s="80" t="s">
        <v>158</v>
      </c>
      <c r="AO30" s="89">
        <f>B13</f>
        <v>0.105</v>
      </c>
      <c r="AQ30" s="80" t="s">
        <v>158</v>
      </c>
      <c r="AR30" s="116">
        <f>B34</f>
        <v>8.4680523479599701E-2</v>
      </c>
      <c r="AS30" s="116">
        <f>B38</f>
        <v>0.38783894823336068</v>
      </c>
      <c r="AT30" s="116">
        <f>B39</f>
        <v>0.13086989992301773</v>
      </c>
      <c r="AU30" s="116">
        <f>B36</f>
        <v>0.53887605850654352</v>
      </c>
      <c r="AV30" s="80" t="s">
        <v>158</v>
      </c>
      <c r="AW30" s="116">
        <f>B35</f>
        <v>8.4680523479599701E-2</v>
      </c>
      <c r="AX30" s="116">
        <f>B37</f>
        <v>0.1693610469591994</v>
      </c>
      <c r="AZ30" s="80" t="s">
        <v>158</v>
      </c>
      <c r="BA30" s="116">
        <f>B40</f>
        <v>0.24634334103156275</v>
      </c>
      <c r="BB30" s="116">
        <f>B41</f>
        <v>0.28252501924557355</v>
      </c>
      <c r="BC30" s="116"/>
      <c r="BD30" s="116"/>
      <c r="BE30" s="116"/>
      <c r="BF30" s="116"/>
      <c r="BH30" s="80" t="s">
        <v>158</v>
      </c>
      <c r="BI30" s="116">
        <f>B42</f>
        <v>0.53100000000000003</v>
      </c>
    </row>
    <row r="31" spans="1:61" ht="36.75" customHeight="1">
      <c r="A31" s="90" t="s">
        <v>62</v>
      </c>
      <c r="B31" s="62">
        <v>1.8E-3</v>
      </c>
      <c r="C31" s="62" t="s">
        <v>153</v>
      </c>
      <c r="D31" s="138"/>
      <c r="E31" s="62"/>
      <c r="F31" s="80" t="s">
        <v>159</v>
      </c>
      <c r="G31">
        <f>G26*B29/1000</f>
        <v>0</v>
      </c>
      <c r="H31">
        <f>H26*B30/1000</f>
        <v>0</v>
      </c>
      <c r="I31">
        <f>I26*B29/1000</f>
        <v>0</v>
      </c>
      <c r="J31">
        <f>J26*B30/1000</f>
        <v>0</v>
      </c>
      <c r="K31" s="117"/>
      <c r="L31" s="117"/>
      <c r="N31" s="78" t="str">
        <f>C13</f>
        <v>(kg CO₂ eq. Per kWh)</v>
      </c>
      <c r="O31" s="78" t="str">
        <f>C15</f>
        <v>(kg CO₂ eq. /L)</v>
      </c>
      <c r="P31" s="80" t="s">
        <v>111</v>
      </c>
      <c r="Q31" s="78" t="str">
        <f>C18</f>
        <v>(kg CO₂ eq. /km-flown)</v>
      </c>
      <c r="R31" s="78" t="str">
        <f>C19</f>
        <v>(kg CO₂ eq. /km-flown)</v>
      </c>
      <c r="S31" s="78" t="str">
        <f>C20</f>
        <v>(kg CO₂ eq. /km-flown)</v>
      </c>
      <c r="T31" s="78" t="str">
        <f>C23</f>
        <v>(kg CO₂ eq. /passenger.km)</v>
      </c>
      <c r="U31" s="78" t="str">
        <f>C22</f>
        <v>(kg CO₂ eq. /passenger.km)</v>
      </c>
      <c r="V31" s="80" t="s">
        <v>111</v>
      </c>
      <c r="W31" s="78" t="str">
        <f>C21</f>
        <v>(kg CO₂ eq. /km-traveled)</v>
      </c>
      <c r="X31" s="78" t="str">
        <f>C22</f>
        <v>(kg CO₂ eq. /passenger.km)</v>
      </c>
      <c r="Y31" s="78" t="str">
        <f>C23</f>
        <v>(kg CO₂ eq. /passenger.km)</v>
      </c>
      <c r="Z31" s="78">
        <f>Z35</f>
        <v>0</v>
      </c>
      <c r="AA31" s="78" t="str">
        <f>C24</f>
        <v>kgCO2e/k€</v>
      </c>
      <c r="AC31" s="80" t="s">
        <v>111</v>
      </c>
      <c r="AD31" s="78" t="str">
        <f>C27</f>
        <v>(kg CO₂ eq. /t-km)</v>
      </c>
      <c r="AE31" s="78" t="str">
        <f>C26</f>
        <v>(kg CO₂ eq. /t-km)</v>
      </c>
      <c r="AF31" s="78" t="str">
        <f>C25</f>
        <v>(kg CO₂ eq. /t-km)</v>
      </c>
      <c r="AH31" s="80" t="s">
        <v>111</v>
      </c>
      <c r="AI31" s="78" t="str">
        <f>C28</f>
        <v>(kg CO₂ eq. /sheet)</v>
      </c>
      <c r="AJ31" s="78" t="str">
        <f>C31</f>
        <v>(kg CO₂ eq. /sheet)</v>
      </c>
      <c r="AK31" s="78" t="str">
        <f>C32</f>
        <v>(kg CO₂ eq. /sheet)</v>
      </c>
      <c r="AL31" s="78" t="str">
        <f>C33</f>
        <v>(kgCO2e per g paper sent​)</v>
      </c>
      <c r="AN31" s="80" t="s">
        <v>111</v>
      </c>
      <c r="AO31" s="78" t="str">
        <f>C13</f>
        <v>(kg CO₂ eq. Per kWh)</v>
      </c>
      <c r="AQ31" s="80" t="s">
        <v>111</v>
      </c>
      <c r="AR31" s="111" t="s">
        <v>160</v>
      </c>
      <c r="AS31" s="111" t="s">
        <v>160</v>
      </c>
      <c r="AT31" s="111" t="s">
        <v>160</v>
      </c>
      <c r="AU31" s="111" t="s">
        <v>160</v>
      </c>
      <c r="AV31" s="80" t="s">
        <v>111</v>
      </c>
      <c r="AW31" s="111" t="s">
        <v>160</v>
      </c>
      <c r="AX31" s="111" t="s">
        <v>160</v>
      </c>
      <c r="AZ31" s="80" t="s">
        <v>111</v>
      </c>
      <c r="BA31" s="111" t="s">
        <v>160</v>
      </c>
      <c r="BB31" s="111" t="s">
        <v>160</v>
      </c>
      <c r="BC31" s="111" t="s">
        <v>160</v>
      </c>
      <c r="BD31" s="111" t="s">
        <v>160</v>
      </c>
      <c r="BE31" s="111" t="s">
        <v>160</v>
      </c>
      <c r="BF31" s="111" t="s">
        <v>160</v>
      </c>
      <c r="BH31" s="80" t="s">
        <v>111</v>
      </c>
      <c r="BI31" s="111" t="s">
        <v>161</v>
      </c>
    </row>
    <row r="32" spans="1:61" ht="21" customHeight="1">
      <c r="A32" s="90" t="s">
        <v>162</v>
      </c>
      <c r="B32" s="62">
        <v>1E-3</v>
      </c>
      <c r="C32" s="62" t="s">
        <v>153</v>
      </c>
      <c r="D32" s="138"/>
      <c r="E32" s="62"/>
      <c r="F32" s="80" t="s">
        <v>158</v>
      </c>
      <c r="G32" s="79">
        <f>B14</f>
        <v>2.6869999999999998</v>
      </c>
      <c r="H32" s="79">
        <f>B15</f>
        <v>2.3149999999999999</v>
      </c>
      <c r="I32" s="79">
        <f>B14</f>
        <v>2.6869999999999998</v>
      </c>
      <c r="J32" s="79">
        <f>B15</f>
        <v>2.3149999999999999</v>
      </c>
      <c r="K32" s="96">
        <f>B16</f>
        <v>2.15</v>
      </c>
      <c r="L32" s="96">
        <f>B17</f>
        <v>3.46</v>
      </c>
      <c r="N32" s="119">
        <f>D13</f>
        <v>0.1</v>
      </c>
      <c r="O32" s="119"/>
      <c r="P32" s="80" t="s">
        <v>163</v>
      </c>
      <c r="Q32" s="119">
        <f>D18</f>
        <v>0.7</v>
      </c>
      <c r="R32" s="119">
        <f>D19</f>
        <v>0.7</v>
      </c>
      <c r="S32" s="119">
        <f>D20</f>
        <v>0.7</v>
      </c>
      <c r="T32" s="119">
        <f>D23</f>
        <v>0.5</v>
      </c>
      <c r="U32" s="119">
        <f>D22</f>
        <v>0.6</v>
      </c>
      <c r="V32" s="80" t="str">
        <f t="shared" si="0"/>
        <v>Emission factor uncertainty</v>
      </c>
      <c r="W32" s="119">
        <f>D21</f>
        <v>0.6</v>
      </c>
      <c r="X32" s="119">
        <f>D22</f>
        <v>0.6</v>
      </c>
      <c r="Y32" s="119">
        <f>D23</f>
        <v>0.5</v>
      </c>
      <c r="Z32" s="119"/>
      <c r="AA32" s="119">
        <f>D24</f>
        <v>0.8</v>
      </c>
      <c r="AC32" s="80" t="str">
        <f t="shared" si="1"/>
        <v>Emission factor uncertainty</v>
      </c>
      <c r="AD32" s="119">
        <f>D27</f>
        <v>0.5</v>
      </c>
      <c r="AE32" s="119">
        <f>D26</f>
        <v>0.6</v>
      </c>
      <c r="AF32" s="119">
        <f>D25</f>
        <v>0.7</v>
      </c>
      <c r="AH32" s="80" t="s">
        <v>163</v>
      </c>
      <c r="AI32" s="119">
        <f>D28</f>
        <v>0.2</v>
      </c>
      <c r="AJ32" s="119">
        <f>D31</f>
        <v>0</v>
      </c>
      <c r="AK32" s="119">
        <f>D32</f>
        <v>0</v>
      </c>
      <c r="AL32" s="119">
        <f>D33</f>
        <v>0</v>
      </c>
      <c r="AN32" s="80" t="s">
        <v>163</v>
      </c>
      <c r="AO32" s="119">
        <f>D13</f>
        <v>0.1</v>
      </c>
      <c r="AQ32" s="80" t="s">
        <v>163</v>
      </c>
      <c r="AR32" s="119">
        <f>D34</f>
        <v>0.8</v>
      </c>
      <c r="AS32" s="119">
        <f>D38</f>
        <v>0.8</v>
      </c>
      <c r="AT32" s="119">
        <f>D39</f>
        <v>0.8</v>
      </c>
      <c r="AU32" s="119">
        <f>D36</f>
        <v>0.8</v>
      </c>
      <c r="AV32" s="80" t="s">
        <v>163</v>
      </c>
      <c r="AW32" s="119">
        <f>D35</f>
        <v>0.8</v>
      </c>
      <c r="AX32" s="119">
        <f>D37</f>
        <v>0.8</v>
      </c>
      <c r="AZ32" s="80" t="s">
        <v>163</v>
      </c>
      <c r="BA32" s="119">
        <f>D40</f>
        <v>0.8</v>
      </c>
      <c r="BB32" s="119">
        <f>D41</f>
        <v>0.5</v>
      </c>
      <c r="BC32" s="119"/>
      <c r="BD32" s="119"/>
      <c r="BE32" s="119"/>
      <c r="BF32" s="119"/>
      <c r="BH32" s="80" t="s">
        <v>163</v>
      </c>
      <c r="BI32" s="119">
        <f>D42</f>
        <v>0.5</v>
      </c>
    </row>
    <row r="33" spans="1:58" ht="18">
      <c r="A33" s="90" t="s">
        <v>164</v>
      </c>
      <c r="B33" s="62">
        <v>2.4499999999999999E-3</v>
      </c>
      <c r="C33" s="62" t="s">
        <v>165</v>
      </c>
      <c r="D33" s="138"/>
      <c r="E33" s="62"/>
      <c r="F33" s="80" t="s">
        <v>111</v>
      </c>
      <c r="G33" s="78" t="str">
        <f>C14</f>
        <v>(kg CO₂ eq. per L)</v>
      </c>
      <c r="H33" s="78" t="str">
        <f>C15</f>
        <v>(kg CO₂ eq. /L)</v>
      </c>
      <c r="I33" s="78" t="str">
        <f>C15</f>
        <v>(kg CO₂ eq. /L)</v>
      </c>
      <c r="J33" s="78" t="str">
        <f>C14</f>
        <v>(kg CO₂ eq. per L)</v>
      </c>
      <c r="K33" s="97" t="str">
        <f>C16</f>
        <v>(kg CO₂ eq. /L)</v>
      </c>
      <c r="L33" s="97" t="str">
        <f>C17</f>
        <v>(kg CO₂ eq. /L)</v>
      </c>
      <c r="N33" s="77"/>
      <c r="O33" s="77"/>
      <c r="P33" s="77"/>
      <c r="Q33" s="77"/>
      <c r="R33" s="77"/>
      <c r="S33" s="77"/>
      <c r="T33" s="77"/>
      <c r="U33" s="77"/>
      <c r="V33" s="77"/>
      <c r="W33" s="77"/>
      <c r="X33" s="77"/>
      <c r="Y33" s="77"/>
      <c r="Z33" s="77"/>
      <c r="AA33" s="77"/>
      <c r="AC33" s="26"/>
      <c r="AD33" s="74"/>
      <c r="AE33" s="74"/>
      <c r="AF33" s="74"/>
      <c r="AH33" s="26"/>
      <c r="AI33" s="74"/>
      <c r="AJ33" s="32"/>
      <c r="AK33" s="32"/>
      <c r="AL33" s="32"/>
      <c r="AN33" s="80"/>
      <c r="AO33" s="32"/>
      <c r="AQ33" s="110"/>
      <c r="AR33" s="110"/>
      <c r="AS33" s="110"/>
      <c r="AT33" s="110"/>
      <c r="AU33" s="110"/>
      <c r="AV33" s="110"/>
      <c r="AW33" s="110"/>
      <c r="AX33" s="110"/>
      <c r="AZ33" s="110"/>
      <c r="BA33" s="110"/>
      <c r="BB33" s="110"/>
      <c r="BC33" s="110"/>
      <c r="BD33" s="110"/>
      <c r="BE33" s="110"/>
      <c r="BF33" s="110"/>
    </row>
    <row r="34" spans="1:58">
      <c r="A34" s="90" t="s">
        <v>66</v>
      </c>
      <c r="B34" s="62">
        <f>0.11/1.299</f>
        <v>8.4680523479599701E-2</v>
      </c>
      <c r="C34" s="62" t="s">
        <v>166</v>
      </c>
      <c r="D34" s="138">
        <v>0.8</v>
      </c>
      <c r="E34" s="139">
        <v>2018</v>
      </c>
      <c r="F34" s="80" t="s">
        <v>163</v>
      </c>
      <c r="G34" s="119">
        <f>D14</f>
        <v>0.1</v>
      </c>
      <c r="H34" s="119">
        <f>D15</f>
        <v>0.05</v>
      </c>
      <c r="I34" s="119">
        <f>D14</f>
        <v>0.1</v>
      </c>
      <c r="J34" s="119">
        <f>D15</f>
        <v>0.05</v>
      </c>
      <c r="K34" s="119">
        <f>D16</f>
        <v>0.05</v>
      </c>
      <c r="L34" s="119">
        <f>D17</f>
        <v>0.05</v>
      </c>
      <c r="N34" s="5"/>
      <c r="O34" s="77"/>
      <c r="P34" s="77"/>
      <c r="Q34" s="77"/>
      <c r="R34" s="77"/>
      <c r="S34" s="77"/>
      <c r="T34" s="77"/>
      <c r="U34" s="77"/>
      <c r="V34" s="77"/>
      <c r="W34" s="77"/>
      <c r="X34" s="77"/>
      <c r="Y34" s="77"/>
      <c r="Z34" s="77"/>
      <c r="AA34" s="77"/>
      <c r="AC34" s="4"/>
      <c r="AD34" s="4"/>
      <c r="AE34" s="4"/>
      <c r="AF34" s="4"/>
      <c r="AH34" s="4"/>
      <c r="AI34" s="4"/>
      <c r="AJ34" s="32"/>
      <c r="AK34" s="32"/>
      <c r="AL34" s="32"/>
      <c r="AN34" s="32"/>
      <c r="AO34" s="32"/>
      <c r="AQ34" s="101"/>
      <c r="AR34" s="101"/>
      <c r="AS34" s="101"/>
      <c r="AT34" s="101"/>
      <c r="AU34" s="101"/>
      <c r="AV34" s="101"/>
      <c r="AW34" s="101"/>
      <c r="AX34" s="101"/>
      <c r="AZ34" s="101"/>
      <c r="BA34" s="101"/>
      <c r="BB34" s="101"/>
      <c r="BC34" s="101"/>
      <c r="BD34" s="101"/>
      <c r="BE34" s="101"/>
      <c r="BF34" s="101"/>
    </row>
    <row r="35" spans="1:58">
      <c r="A35" s="90" t="s">
        <v>70</v>
      </c>
      <c r="B35" s="62">
        <f>0.11/1.299</f>
        <v>8.4680523479599701E-2</v>
      </c>
      <c r="C35" s="62" t="s">
        <v>166</v>
      </c>
      <c r="D35" s="138">
        <v>0.8</v>
      </c>
      <c r="E35" s="139">
        <v>2018</v>
      </c>
      <c r="F35" s="14"/>
      <c r="G35" s="14"/>
      <c r="H35" s="14"/>
      <c r="I35" s="14"/>
      <c r="J35" s="14"/>
      <c r="K35" s="14"/>
      <c r="L35" s="14"/>
      <c r="N35" s="5"/>
      <c r="O35" s="77"/>
      <c r="P35" s="77"/>
      <c r="Q35" s="77"/>
      <c r="R35" s="77"/>
      <c r="S35" s="77"/>
      <c r="T35" s="77"/>
      <c r="U35" s="77"/>
      <c r="V35" s="77"/>
      <c r="W35" s="77"/>
      <c r="X35" s="77"/>
      <c r="Y35" s="77"/>
      <c r="Z35" s="77"/>
      <c r="AA35" s="77"/>
      <c r="AC35" s="4"/>
      <c r="AD35" s="4"/>
      <c r="AE35" s="4"/>
      <c r="AF35" s="4"/>
      <c r="AH35" s="4"/>
      <c r="AI35" s="4"/>
      <c r="AJ35" s="32"/>
      <c r="AK35" s="32"/>
      <c r="AL35" s="32"/>
      <c r="AN35" s="32"/>
      <c r="AO35" s="32"/>
      <c r="AQ35" s="101"/>
      <c r="AR35" s="101"/>
      <c r="AS35" s="101"/>
      <c r="AT35" s="101"/>
      <c r="AU35" s="101"/>
      <c r="AV35" s="101"/>
      <c r="AW35" s="101"/>
      <c r="AX35" s="101"/>
      <c r="AZ35" s="101"/>
      <c r="BA35" s="101"/>
      <c r="BB35" s="101"/>
      <c r="BC35" s="101"/>
      <c r="BD35" s="101"/>
      <c r="BE35" s="101"/>
      <c r="BF35" s="101"/>
    </row>
    <row r="36" spans="1:58">
      <c r="A36" s="90" t="s">
        <v>167</v>
      </c>
      <c r="B36" s="62">
        <f>0.7/1.299</f>
        <v>0.53887605850654352</v>
      </c>
      <c r="C36" s="62" t="s">
        <v>166</v>
      </c>
      <c r="D36" s="138">
        <v>0.8</v>
      </c>
      <c r="E36" s="139">
        <v>2018</v>
      </c>
      <c r="F36" s="101"/>
      <c r="G36" s="64" t="s">
        <v>168</v>
      </c>
      <c r="H36" s="64" t="s">
        <v>169</v>
      </c>
      <c r="I36" s="64" t="s">
        <v>45</v>
      </c>
      <c r="J36" s="64" t="s">
        <v>46</v>
      </c>
      <c r="K36" s="64" t="s">
        <v>47</v>
      </c>
      <c r="L36" s="64" t="s">
        <v>47</v>
      </c>
      <c r="N36" s="64" t="s">
        <v>170</v>
      </c>
      <c r="O36" s="64" t="s">
        <v>171</v>
      </c>
      <c r="P36" s="101"/>
      <c r="Q36" s="63" t="s">
        <v>172</v>
      </c>
      <c r="R36" s="63"/>
      <c r="S36" s="63"/>
      <c r="T36" s="63" t="s">
        <v>141</v>
      </c>
      <c r="U36" s="63"/>
      <c r="V36" s="101"/>
      <c r="W36" s="63" t="s">
        <v>173</v>
      </c>
      <c r="X36" s="63"/>
      <c r="Y36" s="63"/>
      <c r="Z36" s="63"/>
      <c r="AA36" s="63"/>
      <c r="AC36" s="101"/>
      <c r="AD36" s="63" t="s">
        <v>174</v>
      </c>
      <c r="AE36" s="63" t="s">
        <v>175</v>
      </c>
      <c r="AF36" s="63" t="s">
        <v>176</v>
      </c>
      <c r="AH36" s="101"/>
      <c r="AI36" s="63" t="s">
        <v>152</v>
      </c>
      <c r="AJ36" s="65"/>
      <c r="AK36" s="65"/>
      <c r="AL36" s="65"/>
      <c r="AN36" s="101"/>
      <c r="AO36" s="63"/>
      <c r="AQ36" s="101"/>
      <c r="AR36" s="63" t="s">
        <v>177</v>
      </c>
      <c r="AS36" s="63"/>
      <c r="AT36" s="63"/>
      <c r="AU36" s="63"/>
      <c r="AV36" s="101"/>
      <c r="AW36" s="63"/>
      <c r="AX36" s="63"/>
      <c r="AZ36" s="101"/>
      <c r="BA36" s="63"/>
      <c r="BB36" s="63"/>
      <c r="BC36" s="63"/>
      <c r="BD36" s="63"/>
      <c r="BE36" s="63"/>
      <c r="BF36" s="63"/>
    </row>
    <row r="37" spans="1:58" ht="20.25" customHeight="1">
      <c r="A37" s="90" t="s">
        <v>178</v>
      </c>
      <c r="B37" s="62">
        <f>0.22/1.299</f>
        <v>0.1693610469591994</v>
      </c>
      <c r="C37" s="62" t="s">
        <v>166</v>
      </c>
      <c r="D37" s="138">
        <v>0.8</v>
      </c>
      <c r="E37" s="139">
        <v>2018</v>
      </c>
      <c r="F37" s="101"/>
      <c r="G37" s="175"/>
      <c r="H37" s="175"/>
      <c r="I37" s="175"/>
      <c r="J37" s="175"/>
      <c r="K37" s="175"/>
      <c r="L37" s="175"/>
      <c r="N37" s="163" t="s">
        <v>179</v>
      </c>
      <c r="O37" s="171" t="s">
        <v>180</v>
      </c>
      <c r="P37" s="101"/>
      <c r="Q37" s="176" t="s">
        <v>181</v>
      </c>
      <c r="R37" s="176"/>
      <c r="S37" s="176"/>
      <c r="T37" s="175" t="s">
        <v>182</v>
      </c>
      <c r="U37" s="153"/>
      <c r="V37" s="101"/>
      <c r="W37" s="176" t="s">
        <v>183</v>
      </c>
      <c r="X37" s="162"/>
      <c r="Y37" s="162"/>
      <c r="Z37" s="162"/>
      <c r="AA37" s="162"/>
      <c r="AC37" s="101"/>
      <c r="AD37" s="170" t="s">
        <v>184</v>
      </c>
      <c r="AE37" s="170" t="s">
        <v>185</v>
      </c>
      <c r="AF37" s="172" t="s">
        <v>186</v>
      </c>
      <c r="AH37" s="101"/>
      <c r="AI37" s="170" t="s">
        <v>187</v>
      </c>
      <c r="AJ37" s="170"/>
      <c r="AK37" s="162"/>
      <c r="AL37" s="162"/>
      <c r="AN37" s="101"/>
      <c r="AO37" s="162"/>
      <c r="AQ37" s="101"/>
      <c r="AR37" s="172" t="s">
        <v>188</v>
      </c>
      <c r="AS37" s="172"/>
      <c r="AT37" s="172"/>
      <c r="AU37" s="172"/>
      <c r="AV37" s="101"/>
      <c r="AW37" s="162"/>
      <c r="AX37" s="162"/>
      <c r="AZ37" s="101"/>
      <c r="BA37" s="162"/>
      <c r="BB37" s="162"/>
      <c r="BC37" s="162"/>
      <c r="BD37" s="162"/>
      <c r="BE37" s="162"/>
      <c r="BF37" s="162"/>
    </row>
    <row r="38" spans="1:58" ht="21" customHeight="1">
      <c r="A38" s="90" t="s">
        <v>189</v>
      </c>
      <c r="B38" s="62">
        <f>0.472/1.217</f>
        <v>0.38783894823336068</v>
      </c>
      <c r="C38" s="62" t="s">
        <v>166</v>
      </c>
      <c r="D38" s="138">
        <v>0.8</v>
      </c>
      <c r="E38" s="139">
        <v>2020</v>
      </c>
      <c r="F38" s="101"/>
      <c r="G38" s="175"/>
      <c r="H38" s="175"/>
      <c r="I38" s="175"/>
      <c r="J38" s="175"/>
      <c r="K38" s="175"/>
      <c r="L38" s="175"/>
      <c r="N38" s="163"/>
      <c r="O38" s="171"/>
      <c r="P38" s="101"/>
      <c r="Q38" s="176"/>
      <c r="R38" s="176"/>
      <c r="S38" s="176"/>
      <c r="T38" s="175"/>
      <c r="U38" s="153"/>
      <c r="V38" s="101"/>
      <c r="W38" s="176"/>
      <c r="X38" s="162"/>
      <c r="Y38" s="162"/>
      <c r="Z38" s="162"/>
      <c r="AA38" s="162"/>
      <c r="AC38" s="101"/>
      <c r="AD38" s="170"/>
      <c r="AE38" s="170"/>
      <c r="AF38" s="172"/>
      <c r="AH38" s="101"/>
      <c r="AI38" s="170"/>
      <c r="AJ38" s="170"/>
      <c r="AK38" s="162"/>
      <c r="AL38" s="162"/>
      <c r="AN38" s="101"/>
      <c r="AO38" s="162"/>
      <c r="AQ38" s="101"/>
      <c r="AR38" s="172"/>
      <c r="AS38" s="172"/>
      <c r="AT38" s="172"/>
      <c r="AU38" s="172"/>
      <c r="AV38" s="101"/>
      <c r="AW38" s="162"/>
      <c r="AX38" s="162"/>
      <c r="AZ38" s="101"/>
      <c r="BA38" s="162"/>
      <c r="BB38" s="162"/>
      <c r="BC38" s="162"/>
      <c r="BD38" s="162"/>
      <c r="BE38" s="162"/>
      <c r="BF38" s="162"/>
    </row>
    <row r="39" spans="1:58">
      <c r="A39" s="90" t="s">
        <v>190</v>
      </c>
      <c r="B39" s="62">
        <f>0.17/1.299</f>
        <v>0.13086989992301773</v>
      </c>
      <c r="C39" s="62" t="s">
        <v>166</v>
      </c>
      <c r="D39" s="138">
        <v>0.8</v>
      </c>
      <c r="E39" s="139">
        <v>2018</v>
      </c>
      <c r="F39" s="101"/>
      <c r="G39" s="175"/>
      <c r="H39" s="175"/>
      <c r="I39" s="175"/>
      <c r="J39" s="175"/>
      <c r="K39" s="175"/>
      <c r="L39" s="175"/>
      <c r="N39" s="163"/>
      <c r="O39" s="171"/>
      <c r="P39" s="101"/>
      <c r="Q39" s="176"/>
      <c r="R39" s="176"/>
      <c r="S39" s="176"/>
      <c r="T39" s="175"/>
      <c r="U39" s="153"/>
      <c r="V39" s="101"/>
      <c r="W39" s="176"/>
      <c r="X39" s="162"/>
      <c r="Y39" s="162"/>
      <c r="Z39" s="162"/>
      <c r="AA39" s="162"/>
      <c r="AC39" s="101"/>
      <c r="AD39" s="170"/>
      <c r="AE39" s="170"/>
      <c r="AF39" s="172"/>
      <c r="AH39" s="101"/>
      <c r="AI39" s="170"/>
      <c r="AJ39" s="170"/>
      <c r="AK39" s="162"/>
      <c r="AL39" s="162"/>
      <c r="AN39" s="101"/>
      <c r="AO39" s="162"/>
      <c r="AQ39" s="101"/>
      <c r="AR39" s="172"/>
      <c r="AS39" s="172"/>
      <c r="AT39" s="172"/>
      <c r="AU39" s="172"/>
      <c r="AV39" s="101"/>
      <c r="AW39" s="162"/>
      <c r="AX39" s="162"/>
      <c r="AZ39" s="101"/>
      <c r="BA39" s="162"/>
      <c r="BB39" s="162"/>
      <c r="BC39" s="162"/>
      <c r="BD39" s="162"/>
      <c r="BE39" s="162"/>
      <c r="BF39" s="162"/>
    </row>
    <row r="40" spans="1:58">
      <c r="A40" s="90" t="s">
        <v>191</v>
      </c>
      <c r="B40" s="62">
        <f>0.32/1.299</f>
        <v>0.24634334103156275</v>
      </c>
      <c r="C40" s="62" t="s">
        <v>192</v>
      </c>
      <c r="D40" s="138">
        <v>0.8</v>
      </c>
      <c r="E40" s="139">
        <v>2018</v>
      </c>
      <c r="F40" s="101"/>
      <c r="G40" s="175"/>
      <c r="H40" s="175"/>
      <c r="I40" s="175"/>
      <c r="J40" s="175"/>
      <c r="K40" s="175"/>
      <c r="L40" s="175"/>
      <c r="N40" s="163"/>
      <c r="O40" s="171"/>
      <c r="P40" s="101"/>
      <c r="Q40" s="176"/>
      <c r="R40" s="176"/>
      <c r="S40" s="176"/>
      <c r="T40" s="175"/>
      <c r="U40" s="153"/>
      <c r="V40" s="101"/>
      <c r="W40" s="176"/>
      <c r="X40" s="162"/>
      <c r="Y40" s="162"/>
      <c r="Z40" s="162"/>
      <c r="AA40" s="162"/>
      <c r="AC40" s="101"/>
      <c r="AD40" s="170"/>
      <c r="AE40" s="170"/>
      <c r="AF40" s="172"/>
      <c r="AH40" s="101"/>
      <c r="AI40" s="170"/>
      <c r="AJ40" s="170"/>
      <c r="AK40" s="162"/>
      <c r="AL40" s="162"/>
      <c r="AN40" s="101"/>
      <c r="AO40" s="162"/>
      <c r="AQ40" s="101"/>
      <c r="AR40" s="172"/>
      <c r="AS40" s="172"/>
      <c r="AT40" s="172"/>
      <c r="AU40" s="172"/>
      <c r="AV40" s="101"/>
      <c r="AW40" s="162"/>
      <c r="AX40" s="162"/>
      <c r="AZ40" s="101"/>
      <c r="BA40" s="162"/>
      <c r="BB40" s="162"/>
      <c r="BC40" s="162"/>
      <c r="BD40" s="162"/>
      <c r="BE40" s="162"/>
      <c r="BF40" s="162"/>
    </row>
    <row r="41" spans="1:58">
      <c r="A41" s="49" t="s">
        <v>193</v>
      </c>
      <c r="B41" s="62">
        <f>0.367/1.299</f>
        <v>0.28252501924557355</v>
      </c>
      <c r="C41" s="62" t="s">
        <v>192</v>
      </c>
      <c r="D41" s="138">
        <v>0.5</v>
      </c>
      <c r="E41" s="139">
        <v>2018</v>
      </c>
      <c r="F41" s="101"/>
      <c r="G41" s="175"/>
      <c r="H41" s="175"/>
      <c r="I41" s="175"/>
      <c r="J41" s="175"/>
      <c r="K41" s="175"/>
      <c r="L41" s="175"/>
      <c r="N41" s="163"/>
      <c r="O41" s="171"/>
      <c r="P41" s="101"/>
      <c r="Q41" s="176"/>
      <c r="R41" s="176"/>
      <c r="S41" s="176"/>
      <c r="T41" s="175"/>
      <c r="U41" s="153"/>
      <c r="V41" s="101"/>
      <c r="W41" s="176"/>
      <c r="X41" s="162"/>
      <c r="Y41" s="162"/>
      <c r="Z41" s="162"/>
      <c r="AA41" s="162"/>
      <c r="AC41" s="101"/>
      <c r="AD41" s="170"/>
      <c r="AE41" s="170"/>
      <c r="AF41" s="172"/>
      <c r="AH41" s="101"/>
      <c r="AI41" s="170"/>
      <c r="AJ41" s="170"/>
      <c r="AK41" s="162"/>
      <c r="AL41" s="162"/>
      <c r="AN41" s="101"/>
      <c r="AO41" s="162"/>
      <c r="AQ41" s="101"/>
      <c r="AR41" s="172"/>
      <c r="AS41" s="172"/>
      <c r="AT41" s="172"/>
      <c r="AU41" s="172"/>
      <c r="AV41" s="101"/>
      <c r="AW41" s="162"/>
      <c r="AX41" s="162"/>
      <c r="AZ41" s="101"/>
      <c r="BA41" s="162"/>
      <c r="BB41" s="162"/>
      <c r="BC41" s="162"/>
      <c r="BD41" s="162"/>
      <c r="BE41" s="162"/>
      <c r="BF41" s="162"/>
    </row>
    <row r="42" spans="1:58">
      <c r="A42" t="s">
        <v>194</v>
      </c>
      <c r="B42" s="62">
        <v>0.53100000000000003</v>
      </c>
      <c r="C42" s="62" t="s">
        <v>195</v>
      </c>
      <c r="D42" s="152">
        <v>0.5</v>
      </c>
      <c r="E42" s="139"/>
      <c r="F42" s="101"/>
      <c r="G42" s="175"/>
      <c r="H42" s="175"/>
      <c r="I42" s="175"/>
      <c r="J42" s="175"/>
      <c r="K42" s="175"/>
      <c r="L42" s="175"/>
      <c r="N42" s="163"/>
      <c r="O42" s="171"/>
      <c r="P42" s="101"/>
      <c r="Q42" s="176"/>
      <c r="R42" s="176"/>
      <c r="S42" s="176"/>
      <c r="T42" s="175"/>
      <c r="U42" s="153"/>
      <c r="V42" s="101"/>
      <c r="W42" s="176"/>
      <c r="X42" s="162"/>
      <c r="Y42" s="162"/>
      <c r="Z42" s="162"/>
      <c r="AA42" s="162"/>
      <c r="AC42" s="101"/>
      <c r="AD42" s="170"/>
      <c r="AE42" s="170"/>
      <c r="AF42" s="172"/>
      <c r="AH42" s="101"/>
      <c r="AI42" s="170"/>
      <c r="AJ42" s="170"/>
      <c r="AK42" s="162"/>
      <c r="AL42" s="162"/>
      <c r="AN42" s="101"/>
      <c r="AO42" s="162"/>
      <c r="AQ42" s="101"/>
      <c r="AR42" s="172"/>
      <c r="AS42" s="172"/>
      <c r="AT42" s="172"/>
      <c r="AU42" s="172"/>
      <c r="AV42" s="101"/>
      <c r="AW42" s="162"/>
      <c r="AX42" s="162"/>
      <c r="AZ42" s="101"/>
      <c r="BA42" s="162"/>
      <c r="BB42" s="162"/>
      <c r="BC42" s="162"/>
      <c r="BD42" s="162"/>
      <c r="BE42" s="162"/>
      <c r="BF42" s="162"/>
    </row>
    <row r="43" spans="1:58" ht="27.75" customHeight="1">
      <c r="A43" t="s">
        <v>196</v>
      </c>
      <c r="B43" s="62">
        <v>919</v>
      </c>
      <c r="C43" s="62" t="s">
        <v>197</v>
      </c>
      <c r="D43" s="138"/>
      <c r="E43" s="139"/>
      <c r="F43" s="101"/>
      <c r="G43" s="175"/>
      <c r="H43" s="175"/>
      <c r="I43" s="175"/>
      <c r="J43" s="175"/>
      <c r="K43" s="175"/>
      <c r="L43" s="175"/>
      <c r="N43" s="163"/>
      <c r="O43" s="171"/>
      <c r="P43" s="101"/>
      <c r="Q43" s="176"/>
      <c r="R43" s="176"/>
      <c r="S43" s="176"/>
      <c r="T43" s="175"/>
      <c r="U43" s="153"/>
      <c r="V43" s="101"/>
      <c r="W43" s="176"/>
      <c r="X43" s="162"/>
      <c r="Y43" s="162"/>
      <c r="Z43" s="162"/>
      <c r="AA43" s="162"/>
      <c r="AC43" s="101"/>
      <c r="AD43" s="170"/>
      <c r="AE43" s="170"/>
      <c r="AF43" s="172"/>
      <c r="AH43" s="101"/>
      <c r="AI43" s="170"/>
      <c r="AJ43" s="170"/>
      <c r="AK43" s="162"/>
      <c r="AL43" s="162"/>
      <c r="AN43" s="101"/>
      <c r="AO43" s="162"/>
      <c r="AQ43" s="101"/>
      <c r="AR43" s="172"/>
      <c r="AS43" s="172"/>
      <c r="AT43" s="172"/>
      <c r="AU43" s="172"/>
      <c r="AV43" s="101"/>
      <c r="AW43" s="162"/>
      <c r="AX43" s="162"/>
      <c r="AZ43" s="101"/>
      <c r="BA43" s="162"/>
      <c r="BB43" s="162"/>
      <c r="BC43" s="162"/>
      <c r="BD43" s="162"/>
      <c r="BE43" s="162"/>
      <c r="BF43" s="162"/>
    </row>
    <row r="44" spans="1:58" ht="15.6" customHeight="1">
      <c r="B44" s="62"/>
      <c r="C44" s="62"/>
      <c r="D44" s="138"/>
      <c r="E44" s="139"/>
      <c r="F44" s="101"/>
      <c r="G44" s="175"/>
      <c r="H44" s="175"/>
      <c r="I44" s="175"/>
      <c r="J44" s="175"/>
      <c r="K44" s="175"/>
      <c r="L44" s="175"/>
      <c r="N44" s="163"/>
      <c r="O44" s="171"/>
      <c r="P44" s="101"/>
      <c r="Q44" s="176"/>
      <c r="R44" s="176"/>
      <c r="S44" s="176"/>
      <c r="T44" s="175"/>
      <c r="U44" s="153"/>
      <c r="V44" s="101"/>
      <c r="W44" s="176"/>
      <c r="X44" s="162"/>
      <c r="Y44" s="162"/>
      <c r="Z44" s="162"/>
      <c r="AA44" s="162"/>
      <c r="AC44" s="101"/>
      <c r="AD44" s="170"/>
      <c r="AE44" s="170"/>
      <c r="AF44" s="172"/>
      <c r="AH44" s="101"/>
      <c r="AI44" s="170"/>
      <c r="AJ44" s="170"/>
      <c r="AK44" s="162"/>
      <c r="AL44" s="162"/>
      <c r="AN44" s="101"/>
      <c r="AO44" s="162"/>
      <c r="AQ44" s="101"/>
      <c r="AR44" s="172"/>
      <c r="AS44" s="172"/>
      <c r="AT44" s="172"/>
      <c r="AU44" s="172"/>
      <c r="AV44" s="101"/>
      <c r="AW44" s="162"/>
      <c r="AX44" s="162"/>
      <c r="AZ44" s="101"/>
      <c r="BA44" s="162"/>
      <c r="BB44" s="162"/>
      <c r="BC44" s="162"/>
      <c r="BD44" s="162"/>
      <c r="BE44" s="162"/>
      <c r="BF44" s="162"/>
    </row>
    <row r="45" spans="1:58">
      <c r="B45" s="62"/>
      <c r="C45" s="62"/>
      <c r="D45" s="138"/>
      <c r="E45" s="139"/>
      <c r="F45" s="101"/>
      <c r="G45" s="175"/>
      <c r="H45" s="175"/>
      <c r="I45" s="175"/>
      <c r="J45" s="175"/>
      <c r="K45" s="175"/>
      <c r="L45" s="175"/>
      <c r="N45" s="163"/>
      <c r="O45" s="171"/>
      <c r="P45" s="101"/>
      <c r="Q45" s="176"/>
      <c r="R45" s="176"/>
      <c r="S45" s="176"/>
      <c r="T45" s="175"/>
      <c r="U45" s="153"/>
      <c r="V45" s="101"/>
      <c r="W45" s="176"/>
      <c r="X45" s="162"/>
      <c r="Y45" s="162"/>
      <c r="Z45" s="162"/>
      <c r="AA45" s="162"/>
      <c r="AC45" s="101"/>
      <c r="AD45" s="170"/>
      <c r="AE45" s="170"/>
      <c r="AF45" s="172"/>
      <c r="AH45" s="101"/>
      <c r="AI45" s="170"/>
      <c r="AJ45" s="170"/>
      <c r="AK45" s="162"/>
      <c r="AL45" s="162"/>
      <c r="AN45" s="101"/>
      <c r="AO45" s="162"/>
      <c r="AQ45" s="101"/>
      <c r="AR45" s="172"/>
      <c r="AS45" s="172"/>
      <c r="AT45" s="172"/>
      <c r="AU45" s="172"/>
      <c r="AV45" s="101"/>
      <c r="AW45" s="162"/>
      <c r="AX45" s="162"/>
      <c r="AZ45" s="101"/>
      <c r="BA45" s="162"/>
      <c r="BB45" s="162"/>
      <c r="BC45" s="162"/>
      <c r="BD45" s="162"/>
      <c r="BE45" s="162"/>
      <c r="BF45" s="162"/>
    </row>
    <row r="46" spans="1:58" ht="17.45" customHeight="1">
      <c r="B46" s="62"/>
      <c r="C46" s="62"/>
      <c r="D46" s="138"/>
      <c r="E46" s="139"/>
      <c r="F46" s="101"/>
      <c r="G46" s="175"/>
      <c r="H46" s="175"/>
      <c r="I46" s="175"/>
      <c r="J46" s="175"/>
      <c r="K46" s="175"/>
      <c r="L46" s="175"/>
      <c r="N46" s="163"/>
      <c r="O46" s="171"/>
      <c r="P46" s="101"/>
      <c r="Q46" s="176"/>
      <c r="R46" s="176"/>
      <c r="S46" s="176"/>
      <c r="T46" s="175"/>
      <c r="U46" s="153"/>
      <c r="V46" s="101"/>
      <c r="W46" s="176"/>
      <c r="X46" s="162"/>
      <c r="Y46" s="162"/>
      <c r="Z46" s="162"/>
      <c r="AA46" s="162"/>
      <c r="AC46" s="101"/>
      <c r="AD46" s="170"/>
      <c r="AE46" s="170"/>
      <c r="AF46" s="172"/>
      <c r="AH46" s="101"/>
      <c r="AI46" s="170"/>
      <c r="AJ46" s="170"/>
      <c r="AK46" s="162"/>
      <c r="AL46" s="162"/>
      <c r="AN46" s="101"/>
      <c r="AO46" s="162"/>
      <c r="AQ46" s="101"/>
      <c r="AR46" s="172"/>
      <c r="AS46" s="172"/>
      <c r="AT46" s="172"/>
      <c r="AU46" s="172"/>
      <c r="AV46" s="101"/>
      <c r="AW46" s="162"/>
      <c r="AX46" s="162"/>
      <c r="AZ46" s="101"/>
      <c r="BA46" s="162"/>
      <c r="BB46" s="162"/>
      <c r="BC46" s="162"/>
      <c r="BD46" s="162"/>
      <c r="BE46" s="162"/>
      <c r="BF46" s="162"/>
    </row>
    <row r="47" spans="1:58" ht="18">
      <c r="P47" s="9"/>
      <c r="Q47" s="9"/>
      <c r="R47" s="9"/>
      <c r="S47" s="9"/>
      <c r="T47" s="9"/>
      <c r="U47" s="9"/>
      <c r="V47" s="9"/>
      <c r="W47" s="9"/>
      <c r="X47" s="9"/>
      <c r="Y47" s="9"/>
      <c r="Z47" s="9"/>
      <c r="AA47" s="9"/>
    </row>
    <row r="74" spans="16:27" ht="18">
      <c r="P74" s="9"/>
      <c r="Q74" s="9"/>
      <c r="R74" s="9"/>
      <c r="S74" s="9"/>
      <c r="T74" s="9"/>
      <c r="U74" s="9"/>
      <c r="V74" s="9"/>
      <c r="W74" s="9"/>
      <c r="X74" s="9"/>
      <c r="Y74" s="9"/>
      <c r="Z74" s="9"/>
      <c r="AA74" s="9"/>
    </row>
    <row r="101" spans="16:27" ht="18">
      <c r="P101" s="9"/>
      <c r="Q101" s="9"/>
      <c r="R101" s="9"/>
      <c r="S101" s="9"/>
      <c r="T101" s="9"/>
      <c r="U101" s="9"/>
      <c r="V101" s="9"/>
      <c r="W101" s="9"/>
      <c r="X101" s="9"/>
      <c r="Y101" s="9"/>
      <c r="Z101" s="9"/>
      <c r="AA101" s="9"/>
    </row>
    <row r="128" spans="16:27" ht="18">
      <c r="P128" s="9"/>
      <c r="Q128" s="9"/>
      <c r="R128" s="9"/>
      <c r="S128" s="9"/>
      <c r="T128" s="9"/>
      <c r="U128" s="9"/>
      <c r="V128" s="9"/>
      <c r="W128" s="9"/>
      <c r="X128" s="9"/>
      <c r="Y128" s="9"/>
      <c r="Z128" s="9"/>
      <c r="AA128" s="9"/>
    </row>
    <row r="129" spans="16:27" ht="18">
      <c r="P129" s="25"/>
      <c r="Q129" s="25"/>
      <c r="R129" s="25"/>
      <c r="S129" s="25"/>
      <c r="T129" s="9"/>
      <c r="U129" s="9"/>
      <c r="V129" s="9"/>
      <c r="W129" s="9"/>
      <c r="X129" s="9"/>
      <c r="Y129" s="9"/>
      <c r="Z129" s="9"/>
      <c r="AA129" s="9"/>
    </row>
    <row r="130" spans="16:27" ht="18">
      <c r="P130" s="25"/>
      <c r="Q130" s="25"/>
      <c r="R130" s="25"/>
      <c r="S130" s="25"/>
      <c r="T130" s="9"/>
      <c r="U130" s="9"/>
      <c r="V130" s="9"/>
      <c r="W130" s="9"/>
      <c r="X130" s="9"/>
      <c r="Y130" s="9"/>
      <c r="Z130" s="9"/>
      <c r="AA130" s="9"/>
    </row>
    <row r="131" spans="16:27">
      <c r="P131" s="25"/>
      <c r="Q131" s="25"/>
      <c r="R131" s="25"/>
      <c r="S131" s="25"/>
    </row>
    <row r="132" spans="16:27">
      <c r="P132" s="25"/>
      <c r="Q132" s="25"/>
      <c r="R132" s="25"/>
      <c r="S132" s="25"/>
    </row>
    <row r="133" spans="16:27"/>
  </sheetData>
  <protectedRanges>
    <protectedRange sqref="AR14:AU14 AR9:AU9 AR19:AU19 AW19:AX19 AW14:AX14 AW9:AX9 AH29:AL31 BA19:BF19 BA14:BF14 BA9:BF9 AI27:AL27 AO27 AR27:AU27 AW27:AX27 BA27:BF27 BI19 BI14 BI9 BI27 AH3:AJ26 AL3:AL26 AK3:AK20 AK22:AK26" name="Range1_2"/>
    <protectedRange sqref="AN15:AO18 AN20:AO23 AN25:AN26 AO25 AQ31 AV31 AZ31 AN29:AO31 BH31 AN3:AO13" name="Range1_2_1"/>
  </protectedRanges>
  <mergeCells count="46">
    <mergeCell ref="L37:L46"/>
    <mergeCell ref="AF37:AF46"/>
    <mergeCell ref="AI37:AJ46"/>
    <mergeCell ref="Q37:S46"/>
    <mergeCell ref="W37:W46"/>
    <mergeCell ref="X37:X46"/>
    <mergeCell ref="Y37:Y46"/>
    <mergeCell ref="Z37:Z46"/>
    <mergeCell ref="AA37:AA46"/>
    <mergeCell ref="T37:T46"/>
    <mergeCell ref="G37:G46"/>
    <mergeCell ref="H37:H46"/>
    <mergeCell ref="I37:I46"/>
    <mergeCell ref="J37:J46"/>
    <mergeCell ref="K37:K46"/>
    <mergeCell ref="K4:L4"/>
    <mergeCell ref="K3:L3"/>
    <mergeCell ref="G1:L1"/>
    <mergeCell ref="N3:O3"/>
    <mergeCell ref="N1:O1"/>
    <mergeCell ref="G3:H3"/>
    <mergeCell ref="I3:J3"/>
    <mergeCell ref="AO37:AO46"/>
    <mergeCell ref="AK37:AK46"/>
    <mergeCell ref="AL37:AL46"/>
    <mergeCell ref="N37:N46"/>
    <mergeCell ref="Q1:AX1"/>
    <mergeCell ref="AD3:AF3"/>
    <mergeCell ref="AI3:AL3"/>
    <mergeCell ref="W3:Z3"/>
    <mergeCell ref="Q3:S3"/>
    <mergeCell ref="AD37:AD46"/>
    <mergeCell ref="AE37:AE46"/>
    <mergeCell ref="O37:O46"/>
    <mergeCell ref="AR3:AU3"/>
    <mergeCell ref="AW3:AX3"/>
    <mergeCell ref="AR37:AU46"/>
    <mergeCell ref="AW37:AW46"/>
    <mergeCell ref="BA3:BF3"/>
    <mergeCell ref="BA37:BA46"/>
    <mergeCell ref="BB37:BB46"/>
    <mergeCell ref="AX37:AX46"/>
    <mergeCell ref="BC37:BC46"/>
    <mergeCell ref="BD37:BD46"/>
    <mergeCell ref="BE37:BE46"/>
    <mergeCell ref="BF37:BF46"/>
  </mergeCells>
  <dataValidations count="1">
    <dataValidation allowBlank="1" showInputMessage="1" showErrorMessage="1" promptTitle="Comments" prompt="Please write any information that you think might be relevant, any questions you have or doubts about the data. We are here to help! Please do not hesitate getting in touch with us to troubleshoot your issues. Contact us at william.gagnon@toronto.msf.org" sqref="C33 B40:C42" xr:uid="{78CFB153-4134-4102-B09C-FB5020661DA5}"/>
  </dataValidations>
  <hyperlinks>
    <hyperlink ref="B4" r:id="rId1" xr:uid="{A9C2B7F9-48A0-4DAC-808B-910C6F634058}"/>
  </hyperlinks>
  <pageMargins left="0.7" right="0.7" top="0.75" bottom="0.75" header="0.3" footer="0.3"/>
  <pageSetup paperSize="9" orientation="portrait" verticalDpi="0" r:id="rId2"/>
  <drawing r:id="rId3"/>
  <legacyDrawing r:id="rId4"/>
  <extLst>
    <ext xmlns:x14="http://schemas.microsoft.com/office/spreadsheetml/2009/9/main" uri="{CCE6A557-97BC-4b89-ADB6-D9C93CAAB3DF}">
      <x14:dataValidations xmlns:xm="http://schemas.microsoft.com/office/excel/2006/main" count="6">
        <x14:dataValidation type="list" allowBlank="1" showInputMessage="1" showErrorMessage="1" promptTitle="Data confidence" prompt="How confident are you with the accuracy and validity of the data submitted here?" xr:uid="{0C836BCD-D76C-4B49-8310-41D07609BE93}">
          <x14:formula1>
            <xm:f>'Data Validation— do not modify'!$C$2:$C$7</xm:f>
          </x14:formula1>
          <xm:sqref>B8</xm:sqref>
        </x14:dataValidation>
        <x14:dataValidation type="list" allowBlank="1" showInputMessage="1" showErrorMessage="1" promptTitle="Reporting year" prompt="Indicate which year you are reporting emissions data for. _x000a_" xr:uid="{939B71A1-5125-4F72-BB6D-442169A3AB7D}">
          <x14:formula1>
            <xm:f>'Data Validation— do not modify'!$B$2:$B$34</xm:f>
          </x14:formula1>
          <xm:sqref>B2</xm:sqref>
        </x14:dataValidation>
        <x14:dataValidation type="list" allowBlank="1" showInputMessage="1" showErrorMessage="1" promptTitle="Type of office" prompt="Select the entity you are reporting :_x000a_&gt; Partner Section_x000a_&gt; Branch Office_x000a_&gt; Operational Centre_x000a_&gt; Field Project _x000a_&gt; Other" xr:uid="{4AAECB9F-5643-4278-A5B9-F55BE31BE4E6}">
          <x14:formula1>
            <xm:f>'Data Validation— do not modify'!$A$2:$A$9</xm:f>
          </x14:formula1>
          <xm:sqref>B6</xm:sqref>
        </x14:dataValidation>
        <x14:dataValidation type="list" allowBlank="1" showInputMessage="1" showErrorMessage="1" xr:uid="{B186826A-CCE4-41DD-A278-7DF71A346EDF}">
          <x14:formula1>
            <xm:f>'Data Validation— do not modify'!$G$2:$G$5</xm:f>
          </x14:formula1>
          <xm:sqref>G27:L27 N27:O27 AD27:AF27 BI27 W27:AA27 AI27:AL27 AO27 AR27:AU27 AW27:AX27 BA27:BF27 Q27:U27</xm:sqref>
        </x14:dataValidation>
        <x14:dataValidation type="list" allowBlank="1" showInputMessage="1" showErrorMessage="1" promptTitle="Country" prompt="Enter the country you are reporting for. Please keep only one document per country. (i.e. if you are reporting for an OC, please fill one document per Field Mission)" xr:uid="{2201F136-7031-4329-808C-914A7993716E}">
          <x14:formula1>
            <xm:f>'Data Validation— do not modify'!$D$1:$D$107</xm:f>
          </x14:formula1>
          <xm:sqref>B3</xm:sqref>
        </x14:dataValidation>
        <x14:dataValidation type="list" allowBlank="1" showInputMessage="1" showErrorMessage="1" xr:uid="{B32D2C76-02FF-4B9E-A388-4ED2ED207942}">
          <x14:formula1>
            <xm:f>'Data Validation— do not modify'!$S$2:$S$3</xm:f>
          </x14:formula1>
          <xm:sqref>AI5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4F647-133B-400E-88CB-DB1A0E6D7A9F}">
  <dimension ref="A1:AL42"/>
  <sheetViews>
    <sheetView tabSelected="1" topLeftCell="C21" workbookViewId="0">
      <selection activeCell="M35" sqref="M35"/>
    </sheetView>
  </sheetViews>
  <sheetFormatPr defaultColWidth="8.75" defaultRowHeight="15.75"/>
  <cols>
    <col min="1" max="1" width="11.625" bestFit="1" customWidth="1"/>
    <col min="2" max="2" width="11.125" style="120" bestFit="1" customWidth="1"/>
    <col min="3" max="3" width="12.25" bestFit="1" customWidth="1"/>
    <col min="4" max="4" width="30.125" bestFit="1" customWidth="1"/>
    <col min="5" max="5" width="5.75" style="120" bestFit="1" customWidth="1"/>
    <col min="6" max="6" width="21.875" customWidth="1"/>
    <col min="7" max="7" width="8.375" style="120" customWidth="1"/>
    <col min="8" max="8" width="17.875" style="120" customWidth="1"/>
    <col min="9" max="9" width="10.125" style="120" customWidth="1"/>
    <col min="10" max="10" width="5.625" style="120" customWidth="1"/>
    <col min="11" max="11" width="14.625" style="120" customWidth="1"/>
    <col min="12" max="12" width="18.625" style="120" customWidth="1"/>
    <col min="13" max="13" width="14.625" style="120" customWidth="1"/>
    <col min="14" max="14" width="17.375" style="120" customWidth="1"/>
    <col min="15" max="15" width="13.75" style="120" customWidth="1"/>
    <col min="16" max="18" width="8.75" style="120" customWidth="1"/>
    <col min="19" max="19" width="13.875" style="120" customWidth="1"/>
    <col min="20" max="21" width="13.75" style="120" customWidth="1"/>
    <col min="26" max="26" width="14.75" bestFit="1" customWidth="1"/>
    <col min="27" max="27" width="13.25" bestFit="1" customWidth="1"/>
    <col min="28" max="28" width="13.875" bestFit="1" customWidth="1"/>
    <col min="29" max="29" width="13.5" bestFit="1" customWidth="1"/>
  </cols>
  <sheetData>
    <row r="1" spans="1:38" s="129" customFormat="1">
      <c r="A1" s="129" t="s">
        <v>198</v>
      </c>
      <c r="B1" s="129" t="s">
        <v>199</v>
      </c>
      <c r="C1" s="129" t="s">
        <v>200</v>
      </c>
      <c r="D1" s="129" t="s">
        <v>201</v>
      </c>
      <c r="E1" s="129" t="s">
        <v>202</v>
      </c>
      <c r="F1" s="129" t="s">
        <v>203</v>
      </c>
      <c r="G1" s="129" t="s">
        <v>204</v>
      </c>
      <c r="H1" s="129" t="s">
        <v>205</v>
      </c>
      <c r="I1" s="129" t="s">
        <v>206</v>
      </c>
      <c r="J1" s="129" t="s">
        <v>207</v>
      </c>
      <c r="K1" s="130" t="s">
        <v>208</v>
      </c>
      <c r="L1" s="130" t="s">
        <v>209</v>
      </c>
      <c r="M1" s="130" t="s">
        <v>210</v>
      </c>
      <c r="N1" s="129" t="s">
        <v>211</v>
      </c>
      <c r="O1" s="129" t="s">
        <v>212</v>
      </c>
      <c r="P1" s="129" t="s">
        <v>213</v>
      </c>
      <c r="Q1" s="129" t="s">
        <v>111</v>
      </c>
      <c r="R1" s="129" t="s">
        <v>214</v>
      </c>
      <c r="S1" s="129" t="s">
        <v>215</v>
      </c>
      <c r="T1" s="129" t="s">
        <v>216</v>
      </c>
      <c r="U1" s="129" t="s">
        <v>217</v>
      </c>
      <c r="V1" s="129" t="s">
        <v>218</v>
      </c>
      <c r="W1" s="129" t="s">
        <v>219</v>
      </c>
      <c r="X1" s="129" t="s">
        <v>220</v>
      </c>
      <c r="Y1" s="129" t="s">
        <v>221</v>
      </c>
      <c r="Z1" s="129" t="s">
        <v>222</v>
      </c>
      <c r="AA1" s="129" t="s">
        <v>223</v>
      </c>
      <c r="AB1" s="129" t="s">
        <v>224</v>
      </c>
      <c r="AC1" s="129" t="s">
        <v>225</v>
      </c>
      <c r="AD1" s="129" t="s">
        <v>226</v>
      </c>
      <c r="AE1" s="129" t="s">
        <v>227</v>
      </c>
      <c r="AF1" s="129" t="s">
        <v>228</v>
      </c>
      <c r="AG1" s="129" t="s">
        <v>229</v>
      </c>
      <c r="AH1" s="129" t="s">
        <v>230</v>
      </c>
      <c r="AI1" s="129" t="s">
        <v>231</v>
      </c>
      <c r="AJ1" s="129" t="s">
        <v>232</v>
      </c>
      <c r="AK1" s="129" t="s">
        <v>233</v>
      </c>
      <c r="AL1" s="129" t="s">
        <v>234</v>
      </c>
    </row>
    <row r="2" spans="1:38">
      <c r="A2" t="str">
        <f>'STEP 1 - ENTER DATA HERE'!$B$6</f>
        <v>Partner Section</v>
      </c>
      <c r="C2" t="e" vm="1">
        <f>'STEP 1 - ENTER DATA HERE'!$B$3</f>
        <v>#VALUE!</v>
      </c>
      <c r="D2" t="str" cm="1">
        <f t="array" ref="D2:E2">'STEP 1 - ENTER DATA HERE'!G3:H3</f>
        <v>🚐 DRIVING - Mobile Consumption</v>
      </c>
      <c r="E2" s="120">
        <v>0</v>
      </c>
      <c r="F2" t="str">
        <f>'STEP 1 - ENTER DATA HERE'!G4</f>
        <v xml:space="preserve">Diesel Vehicles </v>
      </c>
      <c r="M2" s="120">
        <f>'STEP 1 - ENTER DATA HERE'!G26</f>
        <v>0</v>
      </c>
      <c r="N2" s="120" t="s">
        <v>235</v>
      </c>
      <c r="V2">
        <f>'STEP 1 - ENTER DATA HERE'!G30</f>
        <v>0</v>
      </c>
      <c r="X2">
        <f>'STEP 1 - ENTER DATA HERE'!G31</f>
        <v>0</v>
      </c>
      <c r="Y2">
        <f>SUM(V2:X2)</f>
        <v>0</v>
      </c>
      <c r="Z2" t="str">
        <f>'STEP 1 - ENTER DATA HERE'!G28</f>
        <v>25%</v>
      </c>
      <c r="AA2" s="118">
        <f>'STEP 1 - ENTER DATA HERE'!G34</f>
        <v>0.1</v>
      </c>
      <c r="AB2">
        <f>SQRT(Z2*Z2+AA2*AA2)</f>
        <v>0.26925824035672524</v>
      </c>
      <c r="AC2">
        <f>AB2*Y2</f>
        <v>0</v>
      </c>
      <c r="AD2">
        <f>AB2*V2</f>
        <v>0</v>
      </c>
      <c r="AE2">
        <f>AB2*W2</f>
        <v>0</v>
      </c>
      <c r="AF2">
        <f>AB2*X2</f>
        <v>0</v>
      </c>
      <c r="AG2">
        <f>Z2*V2</f>
        <v>0</v>
      </c>
      <c r="AH2">
        <f>Z2*W2</f>
        <v>0</v>
      </c>
      <c r="AI2">
        <f>Z2*X2</f>
        <v>0</v>
      </c>
      <c r="AJ2">
        <f>AA2*V2</f>
        <v>0</v>
      </c>
      <c r="AK2">
        <f>AA2*W2</f>
        <v>0</v>
      </c>
      <c r="AL2">
        <f>AA2*X2</f>
        <v>0</v>
      </c>
    </row>
    <row r="3" spans="1:38">
      <c r="A3" t="str">
        <f>'STEP 1 - ENTER DATA HERE'!$B$6</f>
        <v>Partner Section</v>
      </c>
      <c r="C3" t="e" vm="1">
        <f>'STEP 1 - ENTER DATA HERE'!$B$3</f>
        <v>#VALUE!</v>
      </c>
      <c r="D3" t="str" cm="1">
        <f t="array" ref="D3:E3">'STEP 1 - ENTER DATA HERE'!G3:H3</f>
        <v>🚐 DRIVING - Mobile Consumption</v>
      </c>
      <c r="E3" s="120">
        <v>0</v>
      </c>
      <c r="F3" t="str">
        <f>'STEP 1 - ENTER DATA HERE'!H4</f>
        <v xml:space="preserve">Gasoline Vehicles </v>
      </c>
      <c r="M3" s="120">
        <f>'STEP 1 - ENTER DATA HERE'!H26</f>
        <v>0</v>
      </c>
      <c r="N3" s="120" t="s">
        <v>236</v>
      </c>
      <c r="V3">
        <f>'STEP 1 - ENTER DATA HERE'!H30</f>
        <v>0</v>
      </c>
      <c r="X3">
        <f>'STEP 1 - ENTER DATA HERE'!H31</f>
        <v>0</v>
      </c>
      <c r="Y3">
        <f t="shared" ref="Y3:Y40" si="0">SUM(V3:X3)</f>
        <v>0</v>
      </c>
      <c r="Z3" t="str">
        <f>'STEP 1 - ENTER DATA HERE'!H28</f>
        <v/>
      </c>
      <c r="AA3" s="118">
        <f>'STEP 1 - ENTER DATA HERE'!H34</f>
        <v>0.05</v>
      </c>
      <c r="AB3" t="e">
        <f t="shared" ref="AB3:AB35" si="1">SQRT(Z3*Z3+AA3*AA3)</f>
        <v>#VALUE!</v>
      </c>
      <c r="AC3" t="e">
        <f t="shared" ref="AC3:AC35" si="2">AB3*Y3</f>
        <v>#VALUE!</v>
      </c>
      <c r="AD3" t="e">
        <f t="shared" ref="AD3:AD35" si="3">AB3*V3</f>
        <v>#VALUE!</v>
      </c>
      <c r="AE3" t="e">
        <f t="shared" ref="AE3:AE35" si="4">AB3*W3</f>
        <v>#VALUE!</v>
      </c>
      <c r="AF3" t="e">
        <f t="shared" ref="AF3:AF35" si="5">AB3*X3</f>
        <v>#VALUE!</v>
      </c>
      <c r="AG3" t="e">
        <f t="shared" ref="AG3:AG35" si="6">Z3*V3</f>
        <v>#VALUE!</v>
      </c>
      <c r="AH3" t="e">
        <f t="shared" ref="AH3:AH35" si="7">Z3*W3</f>
        <v>#VALUE!</v>
      </c>
      <c r="AI3" t="e">
        <f t="shared" ref="AI3:AI33" si="8">Z3*X3</f>
        <v>#VALUE!</v>
      </c>
      <c r="AJ3">
        <f t="shared" ref="AJ3:AJ33" si="9">AA3*V3</f>
        <v>0</v>
      </c>
      <c r="AK3">
        <f t="shared" ref="AK3:AK33" si="10">AA3*W3</f>
        <v>0</v>
      </c>
      <c r="AL3">
        <f t="shared" ref="AL3:AL33" si="11">AA3*X3</f>
        <v>0</v>
      </c>
    </row>
    <row r="4" spans="1:38">
      <c r="A4" t="str">
        <f>'STEP 1 - ENTER DATA HERE'!$B$6</f>
        <v>Partner Section</v>
      </c>
      <c r="C4" t="e" vm="1">
        <f>'STEP 1 - ENTER DATA HERE'!$B$3</f>
        <v>#VALUE!</v>
      </c>
      <c r="D4" t="str" cm="1">
        <f t="array" ref="D4:E4">'STEP 1 - ENTER DATA HERE'!I3:J3</f>
        <v xml:space="preserve">⚡️ Generators - Stationary consumption </v>
      </c>
      <c r="E4" s="120">
        <v>0</v>
      </c>
      <c r="F4" t="str">
        <f>'STEP 1 - ENTER DATA HERE'!I4</f>
        <v>Diesel Generators</v>
      </c>
      <c r="M4" s="120">
        <f>'STEP 1 - ENTER DATA HERE'!I26</f>
        <v>0</v>
      </c>
      <c r="N4" s="120" t="s">
        <v>235</v>
      </c>
      <c r="V4">
        <f>'STEP 1 - ENTER DATA HERE'!I30</f>
        <v>0</v>
      </c>
      <c r="X4">
        <f>'STEP 1 - ENTER DATA HERE'!I31</f>
        <v>0</v>
      </c>
      <c r="Y4">
        <f t="shared" si="0"/>
        <v>0</v>
      </c>
      <c r="Z4" t="str">
        <f>'STEP 1 - ENTER DATA HERE'!I28</f>
        <v/>
      </c>
      <c r="AA4" s="118">
        <f>'STEP 1 - ENTER DATA HERE'!I34</f>
        <v>0.1</v>
      </c>
      <c r="AB4" t="e">
        <f t="shared" si="1"/>
        <v>#VALUE!</v>
      </c>
      <c r="AC4" t="e">
        <f t="shared" si="2"/>
        <v>#VALUE!</v>
      </c>
      <c r="AD4" t="e">
        <f t="shared" si="3"/>
        <v>#VALUE!</v>
      </c>
      <c r="AE4" t="e">
        <f t="shared" si="4"/>
        <v>#VALUE!</v>
      </c>
      <c r="AF4" t="e">
        <f t="shared" si="5"/>
        <v>#VALUE!</v>
      </c>
      <c r="AG4" t="e">
        <f t="shared" si="6"/>
        <v>#VALUE!</v>
      </c>
      <c r="AH4" t="e">
        <f t="shared" si="7"/>
        <v>#VALUE!</v>
      </c>
      <c r="AI4" t="e">
        <f t="shared" si="8"/>
        <v>#VALUE!</v>
      </c>
      <c r="AJ4">
        <f t="shared" si="9"/>
        <v>0</v>
      </c>
      <c r="AK4">
        <f t="shared" si="10"/>
        <v>0</v>
      </c>
      <c r="AL4">
        <f t="shared" si="11"/>
        <v>0</v>
      </c>
    </row>
    <row r="5" spans="1:38">
      <c r="A5" t="str">
        <f>'STEP 1 - ENTER DATA HERE'!$B$6</f>
        <v>Partner Section</v>
      </c>
      <c r="C5" t="e" vm="1">
        <f>'STEP 1 - ENTER DATA HERE'!$B$3</f>
        <v>#VALUE!</v>
      </c>
      <c r="D5" t="str" cm="1">
        <f t="array" ref="D5:E5">'STEP 1 - ENTER DATA HERE'!I3:J3</f>
        <v xml:space="preserve">⚡️ Generators - Stationary consumption </v>
      </c>
      <c r="E5" s="120">
        <v>0</v>
      </c>
      <c r="F5" t="str">
        <f>'STEP 1 - ENTER DATA HERE'!J4</f>
        <v>Gazoline Generators</v>
      </c>
      <c r="M5" s="120">
        <f>'STEP 1 - ENTER DATA HERE'!J26</f>
        <v>0</v>
      </c>
      <c r="N5" s="120" t="s">
        <v>236</v>
      </c>
      <c r="V5">
        <f>'STEP 1 - ENTER DATA HERE'!J30</f>
        <v>0</v>
      </c>
      <c r="X5">
        <f>'STEP 1 - ENTER DATA HERE'!J31</f>
        <v>0</v>
      </c>
      <c r="Y5">
        <f t="shared" si="0"/>
        <v>0</v>
      </c>
      <c r="Z5" t="str">
        <f>'STEP 1 - ENTER DATA HERE'!I28</f>
        <v/>
      </c>
      <c r="AA5" s="118">
        <f>'STEP 1 - ENTER DATA HERE'!J34</f>
        <v>0.05</v>
      </c>
      <c r="AB5" t="e">
        <f t="shared" si="1"/>
        <v>#VALUE!</v>
      </c>
      <c r="AC5" t="e">
        <f t="shared" si="2"/>
        <v>#VALUE!</v>
      </c>
      <c r="AD5" t="e">
        <f t="shared" si="3"/>
        <v>#VALUE!</v>
      </c>
      <c r="AE5" t="e">
        <f t="shared" si="4"/>
        <v>#VALUE!</v>
      </c>
      <c r="AF5" t="e">
        <f t="shared" si="5"/>
        <v>#VALUE!</v>
      </c>
      <c r="AG5" t="e">
        <f t="shared" si="6"/>
        <v>#VALUE!</v>
      </c>
      <c r="AH5" t="e">
        <f t="shared" si="7"/>
        <v>#VALUE!</v>
      </c>
      <c r="AI5" t="e">
        <f t="shared" si="8"/>
        <v>#VALUE!</v>
      </c>
      <c r="AJ5">
        <f t="shared" si="9"/>
        <v>0</v>
      </c>
      <c r="AK5">
        <f t="shared" si="10"/>
        <v>0</v>
      </c>
      <c r="AL5">
        <f t="shared" si="11"/>
        <v>0</v>
      </c>
    </row>
    <row r="6" spans="1:38">
      <c r="A6" t="str">
        <f>'STEP 1 - ENTER DATA HERE'!$B$6</f>
        <v>Partner Section</v>
      </c>
      <c r="C6" t="e" vm="1">
        <f>'STEP 1 - ENTER DATA HERE'!$B$3</f>
        <v>#VALUE!</v>
      </c>
      <c r="D6" t="str" cm="1">
        <f t="array" ref="D6:E6">'STEP 1 - ENTER DATA HERE'!K3:L3</f>
        <v>Heating /Cooking</v>
      </c>
      <c r="E6" s="120">
        <v>0</v>
      </c>
      <c r="F6" t="str">
        <f>'STEP 1 - ENTER DATA HERE'!K5</f>
        <v>L of LNG gas</v>
      </c>
      <c r="M6" s="120">
        <f>'STEP 1 - ENTER DATA HERE'!K26</f>
        <v>0</v>
      </c>
      <c r="N6" s="120" t="s">
        <v>237</v>
      </c>
      <c r="V6">
        <f>'STEP 1 - ENTER DATA HERE'!K29</f>
        <v>0</v>
      </c>
      <c r="Y6">
        <f t="shared" si="0"/>
        <v>0</v>
      </c>
      <c r="Z6" t="str">
        <f>'STEP 1 - ENTER DATA HERE'!K28</f>
        <v/>
      </c>
      <c r="AA6" s="118">
        <f>'STEP 1 - ENTER DATA HERE'!K34</f>
        <v>0.05</v>
      </c>
      <c r="AB6" t="e">
        <f t="shared" si="1"/>
        <v>#VALUE!</v>
      </c>
      <c r="AC6" t="e">
        <f t="shared" si="2"/>
        <v>#VALUE!</v>
      </c>
      <c r="AD6" t="e">
        <f t="shared" si="3"/>
        <v>#VALUE!</v>
      </c>
      <c r="AE6" t="e">
        <f t="shared" si="4"/>
        <v>#VALUE!</v>
      </c>
      <c r="AF6" t="e">
        <f t="shared" si="5"/>
        <v>#VALUE!</v>
      </c>
      <c r="AG6" t="e">
        <f t="shared" si="6"/>
        <v>#VALUE!</v>
      </c>
      <c r="AH6" t="e">
        <f t="shared" si="7"/>
        <v>#VALUE!</v>
      </c>
      <c r="AI6" t="e">
        <f t="shared" si="8"/>
        <v>#VALUE!</v>
      </c>
      <c r="AJ6">
        <f t="shared" si="9"/>
        <v>0</v>
      </c>
      <c r="AK6">
        <f t="shared" si="10"/>
        <v>0</v>
      </c>
      <c r="AL6">
        <f t="shared" si="11"/>
        <v>0</v>
      </c>
    </row>
    <row r="7" spans="1:38">
      <c r="A7" t="str">
        <f>'STEP 1 - ENTER DATA HERE'!$B$6</f>
        <v>Partner Section</v>
      </c>
      <c r="C7" t="e" vm="1">
        <f>'STEP 1 - ENTER DATA HERE'!$B$3</f>
        <v>#VALUE!</v>
      </c>
      <c r="D7" t="str" cm="1">
        <f t="array" ref="D7:E7">'STEP 1 - ENTER DATA HERE'!K3:L3</f>
        <v>Heating /Cooking</v>
      </c>
      <c r="E7" s="120">
        <v>0</v>
      </c>
      <c r="F7" t="str">
        <f>'STEP 1 - ENTER DATA HERE'!L5</f>
        <v>L of LPG gas</v>
      </c>
      <c r="M7" s="120">
        <f>'STEP 1 - ENTER DATA HERE'!L26</f>
        <v>0</v>
      </c>
      <c r="N7" s="120" t="s">
        <v>238</v>
      </c>
      <c r="V7">
        <f>'STEP 1 - ENTER DATA HERE'!L30</f>
        <v>0</v>
      </c>
      <c r="Y7">
        <f t="shared" si="0"/>
        <v>0</v>
      </c>
      <c r="Z7" t="str">
        <f>'STEP 1 - ENTER DATA HERE'!L28</f>
        <v/>
      </c>
      <c r="AA7" s="118">
        <f>'STEP 1 - ENTER DATA HERE'!L34</f>
        <v>0.05</v>
      </c>
      <c r="AB7" t="e">
        <f t="shared" si="1"/>
        <v>#VALUE!</v>
      </c>
      <c r="AC7" t="e">
        <f t="shared" si="2"/>
        <v>#VALUE!</v>
      </c>
      <c r="AD7" t="e">
        <f t="shared" si="3"/>
        <v>#VALUE!</v>
      </c>
      <c r="AE7" t="e">
        <f t="shared" si="4"/>
        <v>#VALUE!</v>
      </c>
      <c r="AF7" t="e">
        <f t="shared" si="5"/>
        <v>#VALUE!</v>
      </c>
      <c r="AG7" t="e">
        <f t="shared" si="6"/>
        <v>#VALUE!</v>
      </c>
      <c r="AH7" t="e">
        <f t="shared" si="7"/>
        <v>#VALUE!</v>
      </c>
      <c r="AI7" t="e">
        <f t="shared" si="8"/>
        <v>#VALUE!</v>
      </c>
      <c r="AJ7">
        <f t="shared" si="9"/>
        <v>0</v>
      </c>
      <c r="AK7">
        <f t="shared" si="10"/>
        <v>0</v>
      </c>
      <c r="AL7">
        <f t="shared" si="11"/>
        <v>0</v>
      </c>
    </row>
    <row r="8" spans="1:38">
      <c r="A8" t="str">
        <f>'STEP 1 - ENTER DATA HERE'!$B$6</f>
        <v>Partner Section</v>
      </c>
      <c r="C8" t="e" vm="1">
        <f>'STEP 1 - ENTER DATA HERE'!$B$3</f>
        <v>#VALUE!</v>
      </c>
      <c r="D8" t="str" cm="1">
        <f t="array" ref="D8:E8">'STEP 1 - ENTER DATA HERE'!N3:O3</f>
        <v xml:space="preserve">🔌 ⚡️ELECTRICITY </v>
      </c>
      <c r="E8" s="120">
        <v>0</v>
      </c>
      <c r="F8" t="str">
        <f>'STEP 1 - ENTER DATA HERE'!N4</f>
        <v xml:space="preserve">🔌 Utilities </v>
      </c>
      <c r="M8" s="120">
        <f>'STEP 1 - ENTER DATA HERE'!N26</f>
        <v>0</v>
      </c>
      <c r="N8" s="120" t="s">
        <v>239</v>
      </c>
      <c r="W8">
        <f>'STEP 1 - ENTER DATA HERE'!N29</f>
        <v>0</v>
      </c>
      <c r="Y8">
        <f>SUM(W8:X8)</f>
        <v>0</v>
      </c>
      <c r="Z8" t="str">
        <f>'STEP 1 - ENTER DATA HERE'!N28</f>
        <v/>
      </c>
      <c r="AA8" s="118">
        <f>'STEP 1 - ENTER DATA HERE'!N32</f>
        <v>0.1</v>
      </c>
      <c r="AB8" t="e">
        <f t="shared" si="1"/>
        <v>#VALUE!</v>
      </c>
      <c r="AC8" t="e">
        <f t="shared" si="2"/>
        <v>#VALUE!</v>
      </c>
      <c r="AD8" t="e">
        <f t="shared" si="3"/>
        <v>#VALUE!</v>
      </c>
      <c r="AE8" t="e">
        <f t="shared" si="4"/>
        <v>#VALUE!</v>
      </c>
      <c r="AF8" t="e">
        <f t="shared" si="5"/>
        <v>#VALUE!</v>
      </c>
      <c r="AG8" t="e">
        <f t="shared" si="6"/>
        <v>#VALUE!</v>
      </c>
      <c r="AH8" t="e">
        <f t="shared" si="7"/>
        <v>#VALUE!</v>
      </c>
      <c r="AI8" t="e">
        <f t="shared" si="8"/>
        <v>#VALUE!</v>
      </c>
      <c r="AJ8">
        <f t="shared" si="9"/>
        <v>0</v>
      </c>
      <c r="AK8">
        <f t="shared" si="10"/>
        <v>0</v>
      </c>
      <c r="AL8">
        <f t="shared" si="11"/>
        <v>0</v>
      </c>
    </row>
    <row r="9" spans="1:38">
      <c r="A9" t="str">
        <f>'STEP 1 - ENTER DATA HERE'!$B$6</f>
        <v>Partner Section</v>
      </c>
      <c r="C9" t="e" vm="1">
        <f>'STEP 1 - ENTER DATA HERE'!$B$3</f>
        <v>#VALUE!</v>
      </c>
      <c r="D9" t="str" cm="1">
        <f t="array" ref="D9:E9">'STEP 1 - ENTER DATA HERE'!N3:O3</f>
        <v xml:space="preserve">🔌 ⚡️ELECTRICITY </v>
      </c>
      <c r="E9" s="120">
        <v>0</v>
      </c>
      <c r="F9" t="str">
        <f>'STEP 1 - ENTER DATA HERE'!O4</f>
        <v>💡Other</v>
      </c>
      <c r="M9" s="120">
        <f>'STEP 1 - ENTER DATA HERE'!O26</f>
        <v>0</v>
      </c>
      <c r="N9" s="120" t="str">
        <f>'STEP 1 - ENTER DATA HERE'!O5</f>
        <v>(specify)</v>
      </c>
      <c r="W9">
        <f>'STEP 1 - ENTER DATA HERE'!O29</f>
        <v>0</v>
      </c>
      <c r="Y9">
        <f>SUM(W9:X9)</f>
        <v>0</v>
      </c>
      <c r="Z9" t="str">
        <f>'STEP 1 - ENTER DATA HERE'!O28</f>
        <v/>
      </c>
      <c r="AA9" s="118">
        <f>'STEP 1 - ENTER DATA HERE'!O32</f>
        <v>0</v>
      </c>
      <c r="AB9" t="e">
        <f t="shared" si="1"/>
        <v>#VALUE!</v>
      </c>
      <c r="AC9" t="e">
        <f t="shared" si="2"/>
        <v>#VALUE!</v>
      </c>
      <c r="AD9" t="e">
        <f t="shared" si="3"/>
        <v>#VALUE!</v>
      </c>
      <c r="AE9" t="e">
        <f t="shared" si="4"/>
        <v>#VALUE!</v>
      </c>
      <c r="AF9" t="e">
        <f t="shared" si="5"/>
        <v>#VALUE!</v>
      </c>
      <c r="AG9" t="e">
        <f t="shared" si="6"/>
        <v>#VALUE!</v>
      </c>
      <c r="AH9" t="e">
        <f t="shared" si="7"/>
        <v>#VALUE!</v>
      </c>
      <c r="AI9" t="e">
        <f t="shared" si="8"/>
        <v>#VALUE!</v>
      </c>
      <c r="AJ9">
        <f t="shared" si="9"/>
        <v>0</v>
      </c>
      <c r="AK9">
        <f t="shared" si="10"/>
        <v>0</v>
      </c>
      <c r="AL9">
        <f t="shared" si="11"/>
        <v>0</v>
      </c>
    </row>
    <row r="10" spans="1:38">
      <c r="A10" t="str">
        <f>'STEP 1 - ENTER DATA HERE'!$B$6</f>
        <v>Partner Section</v>
      </c>
      <c r="C10" t="e" vm="1">
        <f>'STEP 1 - ENTER DATA HERE'!$B$3</f>
        <v>#VALUE!</v>
      </c>
      <c r="D10" t="s">
        <v>240</v>
      </c>
      <c r="F10" t="str">
        <f>'STEP 1 - ENTER DATA HERE'!Q4</f>
        <v>Short (0-1000)</v>
      </c>
      <c r="M10" s="120">
        <f>'STEP 1 - ENTER DATA HERE'!Q26</f>
        <v>0</v>
      </c>
      <c r="N10" s="120" t="s">
        <v>241</v>
      </c>
      <c r="X10">
        <f>'STEP 1 - ENTER DATA HERE'!Q29</f>
        <v>0</v>
      </c>
      <c r="Y10">
        <f t="shared" si="0"/>
        <v>0</v>
      </c>
      <c r="Z10" t="str">
        <f>'STEP 1 - ENTER DATA HERE'!Q28</f>
        <v/>
      </c>
      <c r="AA10" s="118">
        <f>'STEP 1 - ENTER DATA HERE'!Q32</f>
        <v>0.7</v>
      </c>
      <c r="AB10" t="e">
        <f t="shared" si="1"/>
        <v>#VALUE!</v>
      </c>
      <c r="AC10" t="e">
        <f t="shared" si="2"/>
        <v>#VALUE!</v>
      </c>
      <c r="AD10" t="e">
        <f t="shared" si="3"/>
        <v>#VALUE!</v>
      </c>
      <c r="AE10" t="e">
        <f t="shared" si="4"/>
        <v>#VALUE!</v>
      </c>
      <c r="AF10" t="e">
        <f t="shared" si="5"/>
        <v>#VALUE!</v>
      </c>
      <c r="AG10" t="e">
        <f t="shared" si="6"/>
        <v>#VALUE!</v>
      </c>
      <c r="AH10" t="e">
        <f t="shared" si="7"/>
        <v>#VALUE!</v>
      </c>
      <c r="AI10" t="e">
        <f t="shared" si="8"/>
        <v>#VALUE!</v>
      </c>
      <c r="AJ10">
        <f t="shared" si="9"/>
        <v>0</v>
      </c>
      <c r="AK10">
        <f t="shared" si="10"/>
        <v>0</v>
      </c>
      <c r="AL10">
        <f t="shared" si="11"/>
        <v>0</v>
      </c>
    </row>
    <row r="11" spans="1:38">
      <c r="A11" t="str">
        <f>'STEP 1 - ENTER DATA HERE'!$B$6</f>
        <v>Partner Section</v>
      </c>
      <c r="C11" t="e" vm="1">
        <f>'STEP 1 - ENTER DATA HERE'!$B$3</f>
        <v>#VALUE!</v>
      </c>
      <c r="D11" t="s">
        <v>240</v>
      </c>
      <c r="F11" t="str">
        <f>'STEP 1 - ENTER DATA HERE'!R4</f>
        <v>Medium (1000-3500)</v>
      </c>
      <c r="M11" s="120">
        <f>'STEP 1 - ENTER DATA HERE'!R26</f>
        <v>0</v>
      </c>
      <c r="N11" s="120" t="s">
        <v>241</v>
      </c>
      <c r="X11">
        <f>'STEP 1 - ENTER DATA HERE'!R29</f>
        <v>0</v>
      </c>
      <c r="Y11">
        <f t="shared" si="0"/>
        <v>0</v>
      </c>
      <c r="Z11" t="str">
        <f>'STEP 1 - ENTER DATA HERE'!R28</f>
        <v/>
      </c>
      <c r="AA11" s="118">
        <f>'STEP 1 - ENTER DATA HERE'!R32</f>
        <v>0.7</v>
      </c>
      <c r="AB11" t="e">
        <f t="shared" si="1"/>
        <v>#VALUE!</v>
      </c>
      <c r="AC11" t="e">
        <f t="shared" si="2"/>
        <v>#VALUE!</v>
      </c>
      <c r="AD11" t="e">
        <f t="shared" si="3"/>
        <v>#VALUE!</v>
      </c>
      <c r="AE11" t="e">
        <f t="shared" si="4"/>
        <v>#VALUE!</v>
      </c>
      <c r="AF11" t="e">
        <f t="shared" si="5"/>
        <v>#VALUE!</v>
      </c>
      <c r="AG11" t="e">
        <f t="shared" si="6"/>
        <v>#VALUE!</v>
      </c>
      <c r="AH11" t="e">
        <f t="shared" si="7"/>
        <v>#VALUE!</v>
      </c>
      <c r="AI11" t="e">
        <f t="shared" si="8"/>
        <v>#VALUE!</v>
      </c>
      <c r="AJ11">
        <f t="shared" si="9"/>
        <v>0</v>
      </c>
      <c r="AK11">
        <f t="shared" si="10"/>
        <v>0</v>
      </c>
      <c r="AL11">
        <f t="shared" si="11"/>
        <v>0</v>
      </c>
    </row>
    <row r="12" spans="1:38">
      <c r="A12" t="str">
        <f>'STEP 1 - ENTER DATA HERE'!$B$6</f>
        <v>Partner Section</v>
      </c>
      <c r="C12" t="e" vm="1">
        <f>'STEP 1 - ENTER DATA HERE'!$B$3</f>
        <v>#VALUE!</v>
      </c>
      <c r="D12" t="s">
        <v>240</v>
      </c>
      <c r="F12" t="str">
        <f>'STEP 1 - ENTER DATA HERE'!S4</f>
        <v>Long (&gt;3500)</v>
      </c>
      <c r="M12" s="120">
        <f>'STEP 1 - ENTER DATA HERE'!S26</f>
        <v>0</v>
      </c>
      <c r="N12" s="120" t="s">
        <v>241</v>
      </c>
      <c r="X12">
        <f>'STEP 1 - ENTER DATA HERE'!S29</f>
        <v>0</v>
      </c>
      <c r="Y12">
        <f t="shared" si="0"/>
        <v>0</v>
      </c>
      <c r="Z12" t="str">
        <f>'STEP 1 - ENTER DATA HERE'!S28</f>
        <v/>
      </c>
      <c r="AA12" s="118">
        <f>'STEP 1 - ENTER DATA HERE'!S32</f>
        <v>0.7</v>
      </c>
      <c r="AB12" t="e">
        <f t="shared" si="1"/>
        <v>#VALUE!</v>
      </c>
      <c r="AC12" t="e">
        <f t="shared" si="2"/>
        <v>#VALUE!</v>
      </c>
      <c r="AD12" t="e">
        <f t="shared" si="3"/>
        <v>#VALUE!</v>
      </c>
      <c r="AE12" t="e">
        <f t="shared" si="4"/>
        <v>#VALUE!</v>
      </c>
      <c r="AF12" t="e">
        <f t="shared" si="5"/>
        <v>#VALUE!</v>
      </c>
      <c r="AG12" t="e">
        <f t="shared" si="6"/>
        <v>#VALUE!</v>
      </c>
      <c r="AH12" t="e">
        <f t="shared" si="7"/>
        <v>#VALUE!</v>
      </c>
      <c r="AI12" t="e">
        <f t="shared" si="8"/>
        <v>#VALUE!</v>
      </c>
      <c r="AJ12">
        <f t="shared" si="9"/>
        <v>0</v>
      </c>
      <c r="AK12">
        <f t="shared" si="10"/>
        <v>0</v>
      </c>
      <c r="AL12">
        <f t="shared" si="11"/>
        <v>0</v>
      </c>
    </row>
    <row r="13" spans="1:38" ht="32.25">
      <c r="A13" t="str">
        <f>'STEP 1 - ENTER DATA HERE'!$B$6</f>
        <v>Partner Section</v>
      </c>
      <c r="C13" t="e" vm="1">
        <f>'STEP 1 - ENTER DATA HERE'!$B$3</f>
        <v>#VALUE!</v>
      </c>
      <c r="D13" t="str">
        <f>'STEP 1 - ENTER DATA HERE'!T3</f>
        <v>🚊 TRAIN</v>
      </c>
      <c r="F13" t="str">
        <f>'STEP 1 - ENTER DATA HERE'!T4</f>
        <v>Work travel</v>
      </c>
      <c r="M13" s="120">
        <f>'STEP 1 - ENTER DATA HERE'!T26</f>
        <v>0</v>
      </c>
      <c r="N13" s="157" t="s">
        <v>242</v>
      </c>
      <c r="X13">
        <f>'STEP 1 - ENTER DATA HERE'!T29</f>
        <v>0</v>
      </c>
      <c r="Y13">
        <f t="shared" si="0"/>
        <v>0</v>
      </c>
      <c r="Z13" t="str">
        <f>'STEP 1 - ENTER DATA HERE'!T28</f>
        <v/>
      </c>
      <c r="AA13" s="118">
        <f>'STEP 1 - ENTER DATA HERE'!T32</f>
        <v>0.5</v>
      </c>
      <c r="AB13" t="e">
        <f t="shared" si="1"/>
        <v>#VALUE!</v>
      </c>
      <c r="AC13" t="e">
        <f t="shared" si="2"/>
        <v>#VALUE!</v>
      </c>
      <c r="AD13" t="e">
        <f t="shared" si="3"/>
        <v>#VALUE!</v>
      </c>
      <c r="AE13" t="e">
        <f t="shared" si="4"/>
        <v>#VALUE!</v>
      </c>
      <c r="AF13" t="e">
        <f t="shared" si="5"/>
        <v>#VALUE!</v>
      </c>
      <c r="AG13" t="e">
        <f t="shared" si="6"/>
        <v>#VALUE!</v>
      </c>
      <c r="AH13" t="e">
        <f t="shared" si="7"/>
        <v>#VALUE!</v>
      </c>
      <c r="AI13" t="e">
        <f t="shared" si="8"/>
        <v>#VALUE!</v>
      </c>
      <c r="AJ13">
        <f t="shared" si="9"/>
        <v>0</v>
      </c>
      <c r="AK13">
        <f t="shared" si="10"/>
        <v>0</v>
      </c>
      <c r="AL13">
        <f t="shared" si="11"/>
        <v>0</v>
      </c>
    </row>
    <row r="14" spans="1:38" ht="32.25">
      <c r="A14" t="str">
        <f>'STEP 1 - ENTER DATA HERE'!$B$6</f>
        <v>Partner Section</v>
      </c>
      <c r="C14" t="e" vm="1">
        <f>'STEP 1 - ENTER DATA HERE'!$B$3</f>
        <v>#VALUE!</v>
      </c>
      <c r="D14" t="str">
        <f>'STEP 1 - ENTER DATA HERE'!U3</f>
        <v>🚌 Buses</v>
      </c>
      <c r="F14" t="str">
        <f>'STEP 1 - ENTER DATA HERE'!U4</f>
        <v>Work travel</v>
      </c>
      <c r="M14" s="120">
        <f>'STEP 1 - ENTER DATA HERE'!U26</f>
        <v>0</v>
      </c>
      <c r="N14" s="157" t="s">
        <v>242</v>
      </c>
      <c r="X14">
        <f>'STEP 1 - ENTER DATA HERE'!U29</f>
        <v>0</v>
      </c>
      <c r="Y14">
        <f t="shared" si="0"/>
        <v>0</v>
      </c>
      <c r="Z14" t="str">
        <f>'STEP 1 - ENTER DATA HERE'!U28</f>
        <v/>
      </c>
      <c r="AA14" s="118">
        <f>'STEP 1 - ENTER DATA HERE'!U32</f>
        <v>0.6</v>
      </c>
      <c r="AB14" t="e">
        <f t="shared" ref="AB14:AB15" si="12">SQRT(Z14*Z14+AA14*AA14)</f>
        <v>#VALUE!</v>
      </c>
      <c r="AC14" t="e">
        <f t="shared" ref="AC14:AC15" si="13">AB14*Y14</f>
        <v>#VALUE!</v>
      </c>
      <c r="AD14" t="e">
        <f t="shared" ref="AD14:AD15" si="14">AB14*V14</f>
        <v>#VALUE!</v>
      </c>
      <c r="AE14" t="e">
        <f t="shared" ref="AE14:AE15" si="15">AB14*W14</f>
        <v>#VALUE!</v>
      </c>
      <c r="AF14" t="e">
        <f t="shared" ref="AF14:AF15" si="16">AB14*X14</f>
        <v>#VALUE!</v>
      </c>
      <c r="AG14" t="e">
        <f t="shared" ref="AG14:AG15" si="17">Z14*V14</f>
        <v>#VALUE!</v>
      </c>
      <c r="AH14" t="e">
        <f t="shared" ref="AH14:AH15" si="18">Z14*W14</f>
        <v>#VALUE!</v>
      </c>
      <c r="AI14" t="e">
        <f t="shared" ref="AI14:AI15" si="19">Z14*X14</f>
        <v>#VALUE!</v>
      </c>
      <c r="AJ14">
        <f t="shared" ref="AJ14" si="20">AA14*V14</f>
        <v>0</v>
      </c>
      <c r="AK14">
        <f t="shared" ref="AK14" si="21">AA14*W14</f>
        <v>0</v>
      </c>
      <c r="AL14">
        <f t="shared" ref="AL14" si="22">AA14*X14</f>
        <v>0</v>
      </c>
    </row>
    <row r="15" spans="1:38">
      <c r="A15" t="str">
        <f>'STEP 1 - ENTER DATA HERE'!$B$6</f>
        <v>Partner Section</v>
      </c>
      <c r="C15" t="e" vm="1">
        <f>'STEP 1 - ENTER DATA HERE'!$B$3</f>
        <v>#VALUE!</v>
      </c>
      <c r="D15" t="s">
        <v>243</v>
      </c>
      <c r="F15" t="str">
        <f>'STEP 1 - ENTER DATA HERE'!W4</f>
        <v>🚗 Cars</v>
      </c>
      <c r="M15" s="120">
        <f>'STEP 1 - ENTER DATA HERE'!W26</f>
        <v>0</v>
      </c>
      <c r="N15" s="120" t="s">
        <v>244</v>
      </c>
      <c r="X15">
        <f>'STEP 1 - ENTER DATA HERE'!W29</f>
        <v>0</v>
      </c>
      <c r="Y15">
        <f t="shared" si="0"/>
        <v>0</v>
      </c>
      <c r="Z15" t="str">
        <f>'STEP 1 - ENTER DATA HERE'!W28</f>
        <v/>
      </c>
      <c r="AA15" s="118">
        <f>'STEP 1 - ENTER DATA HERE'!W32</f>
        <v>0.6</v>
      </c>
      <c r="AB15" t="e">
        <f t="shared" si="12"/>
        <v>#VALUE!</v>
      </c>
      <c r="AC15" t="e">
        <f t="shared" si="13"/>
        <v>#VALUE!</v>
      </c>
      <c r="AD15" t="e">
        <f t="shared" si="14"/>
        <v>#VALUE!</v>
      </c>
      <c r="AE15" t="e">
        <f t="shared" si="15"/>
        <v>#VALUE!</v>
      </c>
      <c r="AF15" t="e">
        <f t="shared" si="16"/>
        <v>#VALUE!</v>
      </c>
      <c r="AG15" t="e">
        <f t="shared" si="17"/>
        <v>#VALUE!</v>
      </c>
      <c r="AH15" t="e">
        <f t="shared" si="18"/>
        <v>#VALUE!</v>
      </c>
      <c r="AI15" t="e">
        <f t="shared" si="19"/>
        <v>#VALUE!</v>
      </c>
      <c r="AJ15">
        <f t="shared" si="9"/>
        <v>0</v>
      </c>
      <c r="AK15">
        <f t="shared" si="10"/>
        <v>0</v>
      </c>
      <c r="AL15">
        <f t="shared" si="11"/>
        <v>0</v>
      </c>
    </row>
    <row r="16" spans="1:38" ht="32.25">
      <c r="A16" t="str">
        <f>'STEP 1 - ENTER DATA HERE'!$B$6</f>
        <v>Partner Section</v>
      </c>
      <c r="C16" t="e" vm="1">
        <f>'STEP 1 - ENTER DATA HERE'!$B$3</f>
        <v>#VALUE!</v>
      </c>
      <c r="D16" t="s">
        <v>243</v>
      </c>
      <c r="F16" t="str">
        <f>'STEP 1 - ENTER DATA HERE'!X4</f>
        <v>🚌 Buses</v>
      </c>
      <c r="M16" s="120">
        <f>'STEP 1 - ENTER DATA HERE'!X26</f>
        <v>0</v>
      </c>
      <c r="N16" s="157" t="s">
        <v>242</v>
      </c>
      <c r="X16">
        <f>'STEP 1 - ENTER DATA HERE'!X29</f>
        <v>0</v>
      </c>
      <c r="Y16">
        <f t="shared" si="0"/>
        <v>0</v>
      </c>
      <c r="Z16" t="str">
        <f>'STEP 1 - ENTER DATA HERE'!X28</f>
        <v/>
      </c>
      <c r="AA16" s="118">
        <f>'STEP 1 - ENTER DATA HERE'!X32</f>
        <v>0.6</v>
      </c>
      <c r="AB16" t="e">
        <f t="shared" si="1"/>
        <v>#VALUE!</v>
      </c>
      <c r="AC16" t="e">
        <f t="shared" si="2"/>
        <v>#VALUE!</v>
      </c>
      <c r="AD16" t="e">
        <f t="shared" si="3"/>
        <v>#VALUE!</v>
      </c>
      <c r="AE16" t="e">
        <f t="shared" si="4"/>
        <v>#VALUE!</v>
      </c>
      <c r="AF16" t="e">
        <f t="shared" si="5"/>
        <v>#VALUE!</v>
      </c>
      <c r="AG16" t="e">
        <f t="shared" si="6"/>
        <v>#VALUE!</v>
      </c>
      <c r="AH16" t="e">
        <f t="shared" si="7"/>
        <v>#VALUE!</v>
      </c>
      <c r="AI16" t="e">
        <f t="shared" si="8"/>
        <v>#VALUE!</v>
      </c>
      <c r="AJ16">
        <f t="shared" si="9"/>
        <v>0</v>
      </c>
      <c r="AK16">
        <f t="shared" si="10"/>
        <v>0</v>
      </c>
      <c r="AL16">
        <f t="shared" si="11"/>
        <v>0</v>
      </c>
    </row>
    <row r="17" spans="1:38" ht="32.25">
      <c r="A17" t="str">
        <f>'STEP 1 - ENTER DATA HERE'!$B$6</f>
        <v>Partner Section</v>
      </c>
      <c r="C17" t="e" vm="1">
        <f>'STEP 1 - ENTER DATA HERE'!$B$3</f>
        <v>#VALUE!</v>
      </c>
      <c r="D17" t="s">
        <v>243</v>
      </c>
      <c r="F17" t="str">
        <f>'STEP 1 - ENTER DATA HERE'!Y4</f>
        <v>🚊Trains</v>
      </c>
      <c r="M17" s="120">
        <f>'STEP 1 - ENTER DATA HERE'!Y26</f>
        <v>0</v>
      </c>
      <c r="N17" s="157" t="s">
        <v>242</v>
      </c>
      <c r="X17">
        <f>'STEP 1 - ENTER DATA HERE'!Y29</f>
        <v>0</v>
      </c>
      <c r="Y17">
        <f t="shared" si="0"/>
        <v>0</v>
      </c>
      <c r="Z17" t="str">
        <f>'STEP 1 - ENTER DATA HERE'!Y28</f>
        <v/>
      </c>
      <c r="AA17" s="118">
        <f>'STEP 1 - ENTER DATA HERE'!Y32</f>
        <v>0.5</v>
      </c>
      <c r="AB17" t="e">
        <f t="shared" si="1"/>
        <v>#VALUE!</v>
      </c>
      <c r="AC17" t="e">
        <f t="shared" si="2"/>
        <v>#VALUE!</v>
      </c>
      <c r="AD17" t="e">
        <f t="shared" si="3"/>
        <v>#VALUE!</v>
      </c>
      <c r="AE17" t="e">
        <f t="shared" si="4"/>
        <v>#VALUE!</v>
      </c>
      <c r="AF17" t="e">
        <f t="shared" si="5"/>
        <v>#VALUE!</v>
      </c>
      <c r="AG17" t="e">
        <f t="shared" si="6"/>
        <v>#VALUE!</v>
      </c>
      <c r="AH17" t="e">
        <f t="shared" si="7"/>
        <v>#VALUE!</v>
      </c>
      <c r="AI17" t="e">
        <f t="shared" si="8"/>
        <v>#VALUE!</v>
      </c>
      <c r="AJ17">
        <f t="shared" si="9"/>
        <v>0</v>
      </c>
      <c r="AK17">
        <f t="shared" si="10"/>
        <v>0</v>
      </c>
      <c r="AL17">
        <f t="shared" si="11"/>
        <v>0</v>
      </c>
    </row>
    <row r="18" spans="1:38">
      <c r="A18" t="str">
        <f>'STEP 1 - ENTER DATA HERE'!$B$6</f>
        <v>Partner Section</v>
      </c>
      <c r="C18" t="e" vm="1">
        <f>'STEP 1 - ENTER DATA HERE'!$B$3</f>
        <v>#VALUE!</v>
      </c>
      <c r="D18" t="s">
        <v>243</v>
      </c>
      <c r="F18" t="str">
        <f>'STEP 1 - ENTER DATA HERE'!Z4</f>
        <v>🚀 Other</v>
      </c>
      <c r="M18" s="120">
        <f>'STEP 1 - ENTER DATA HERE'!Z26</f>
        <v>0</v>
      </c>
      <c r="N18" s="120" t="s">
        <v>244</v>
      </c>
      <c r="X18">
        <f>'STEP 1 - ENTER DATA HERE'!Z29</f>
        <v>0</v>
      </c>
      <c r="Y18">
        <f t="shared" si="0"/>
        <v>0</v>
      </c>
      <c r="Z18" t="str">
        <f>'STEP 1 - ENTER DATA HERE'!Z28</f>
        <v/>
      </c>
      <c r="AA18" s="118">
        <f>'STEP 1 - ENTER DATA HERE'!Z32</f>
        <v>0</v>
      </c>
      <c r="AB18" t="e">
        <f t="shared" si="1"/>
        <v>#VALUE!</v>
      </c>
      <c r="AC18" t="e">
        <f t="shared" si="2"/>
        <v>#VALUE!</v>
      </c>
      <c r="AD18" t="e">
        <f t="shared" si="3"/>
        <v>#VALUE!</v>
      </c>
      <c r="AE18" t="e">
        <f t="shared" si="4"/>
        <v>#VALUE!</v>
      </c>
      <c r="AF18" t="e">
        <f t="shared" si="5"/>
        <v>#VALUE!</v>
      </c>
      <c r="AG18" t="e">
        <f t="shared" si="6"/>
        <v>#VALUE!</v>
      </c>
      <c r="AH18" t="e">
        <f t="shared" si="7"/>
        <v>#VALUE!</v>
      </c>
      <c r="AI18" t="e">
        <f t="shared" si="8"/>
        <v>#VALUE!</v>
      </c>
      <c r="AJ18">
        <f t="shared" si="9"/>
        <v>0</v>
      </c>
      <c r="AK18">
        <f t="shared" si="10"/>
        <v>0</v>
      </c>
      <c r="AL18">
        <f t="shared" si="11"/>
        <v>0</v>
      </c>
    </row>
    <row r="19" spans="1:38">
      <c r="A19" t="str">
        <f>'STEP 1 - ENTER DATA HERE'!$B$6</f>
        <v>Partner Section</v>
      </c>
      <c r="C19" t="e" vm="1">
        <f>'STEP 1 - ENTER DATA HERE'!$B$3</f>
        <v>#VALUE!</v>
      </c>
      <c r="D19" t="str">
        <f>'STEP 1 - ENTER DATA HERE'!AA3</f>
        <v>🚕 TAXIS</v>
      </c>
      <c r="F19" t="str">
        <f>'STEP 1 - ENTER DATA HERE'!AA4</f>
        <v>🚕 Other</v>
      </c>
      <c r="M19" s="120">
        <f>'STEP 1 - ENTER DATA HERE'!AA26</f>
        <v>0</v>
      </c>
      <c r="N19" s="120" t="s">
        <v>245</v>
      </c>
      <c r="X19">
        <f>'STEP 1 - ENTER DATA HERE'!AA29</f>
        <v>0</v>
      </c>
      <c r="Y19">
        <f t="shared" si="0"/>
        <v>0</v>
      </c>
      <c r="Z19" t="str">
        <f>'STEP 1 - ENTER DATA HERE'!AA28</f>
        <v/>
      </c>
      <c r="AA19" s="118">
        <f>'STEP 1 - ENTER DATA HERE'!AA32</f>
        <v>0.8</v>
      </c>
      <c r="AB19" t="e">
        <f t="shared" si="1"/>
        <v>#VALUE!</v>
      </c>
      <c r="AC19" t="e">
        <f t="shared" si="2"/>
        <v>#VALUE!</v>
      </c>
      <c r="AD19" t="e">
        <f t="shared" si="3"/>
        <v>#VALUE!</v>
      </c>
      <c r="AE19" t="e">
        <f t="shared" si="4"/>
        <v>#VALUE!</v>
      </c>
      <c r="AF19" t="e">
        <f t="shared" si="5"/>
        <v>#VALUE!</v>
      </c>
      <c r="AG19" t="e">
        <f t="shared" si="6"/>
        <v>#VALUE!</v>
      </c>
      <c r="AH19" t="e">
        <f t="shared" si="7"/>
        <v>#VALUE!</v>
      </c>
      <c r="AI19" t="e">
        <f t="shared" si="8"/>
        <v>#VALUE!</v>
      </c>
      <c r="AJ19">
        <f t="shared" si="9"/>
        <v>0</v>
      </c>
      <c r="AK19">
        <f t="shared" si="10"/>
        <v>0</v>
      </c>
      <c r="AL19">
        <f t="shared" si="11"/>
        <v>0</v>
      </c>
    </row>
    <row r="20" spans="1:38">
      <c r="A20" t="str">
        <f>'STEP 1 - ENTER DATA HERE'!$B$6</f>
        <v>Partner Section</v>
      </c>
      <c r="C20" t="e" vm="1">
        <f>'STEP 1 - ENTER DATA HERE'!$B$3</f>
        <v>#VALUE!</v>
      </c>
      <c r="D20" t="s">
        <v>246</v>
      </c>
      <c r="F20" t="str">
        <f>'STEP 1 - ENTER DATA HERE'!AD4</f>
        <v>🚛 Road</v>
      </c>
      <c r="M20" s="120">
        <f>'STEP 1 - ENTER DATA HERE'!AD26</f>
        <v>0</v>
      </c>
      <c r="N20" s="120" t="s">
        <v>247</v>
      </c>
      <c r="X20">
        <f>'STEP 1 - ENTER DATA HERE'!AD29</f>
        <v>0</v>
      </c>
      <c r="Y20">
        <f t="shared" si="0"/>
        <v>0</v>
      </c>
      <c r="Z20" t="str">
        <f>'STEP 1 - ENTER DATA HERE'!AD28</f>
        <v/>
      </c>
      <c r="AA20" s="118">
        <f>'STEP 1 - ENTER DATA HERE'!AD32</f>
        <v>0.5</v>
      </c>
      <c r="AB20" t="e">
        <f t="shared" si="1"/>
        <v>#VALUE!</v>
      </c>
      <c r="AC20" t="e">
        <f t="shared" si="2"/>
        <v>#VALUE!</v>
      </c>
      <c r="AD20" t="e">
        <f t="shared" si="3"/>
        <v>#VALUE!</v>
      </c>
      <c r="AE20" t="e">
        <f t="shared" si="4"/>
        <v>#VALUE!</v>
      </c>
      <c r="AF20" t="e">
        <f t="shared" si="5"/>
        <v>#VALUE!</v>
      </c>
      <c r="AG20" t="e">
        <f t="shared" si="6"/>
        <v>#VALUE!</v>
      </c>
      <c r="AH20" t="e">
        <f t="shared" si="7"/>
        <v>#VALUE!</v>
      </c>
      <c r="AI20" t="e">
        <f t="shared" si="8"/>
        <v>#VALUE!</v>
      </c>
      <c r="AJ20">
        <f t="shared" si="9"/>
        <v>0</v>
      </c>
      <c r="AK20">
        <f t="shared" si="10"/>
        <v>0</v>
      </c>
      <c r="AL20">
        <f t="shared" si="11"/>
        <v>0</v>
      </c>
    </row>
    <row r="21" spans="1:38">
      <c r="A21" t="str">
        <f>'STEP 1 - ENTER DATA HERE'!$B$6</f>
        <v>Partner Section</v>
      </c>
      <c r="C21" t="e" vm="1">
        <f>'STEP 1 - ENTER DATA HERE'!$B$3</f>
        <v>#VALUE!</v>
      </c>
      <c r="D21" t="s">
        <v>248</v>
      </c>
      <c r="F21" t="str">
        <f>'STEP 1 - ENTER DATA HERE'!AE4</f>
        <v>🚢 Sea</v>
      </c>
      <c r="M21" s="120">
        <f>'STEP 1 - ENTER DATA HERE'!AE26</f>
        <v>0</v>
      </c>
      <c r="N21" s="120" t="s">
        <v>247</v>
      </c>
      <c r="X21">
        <f>'STEP 1 - ENTER DATA HERE'!AE29</f>
        <v>0</v>
      </c>
      <c r="Y21">
        <f t="shared" si="0"/>
        <v>0</v>
      </c>
      <c r="Z21" t="str">
        <f>'STEP 1 - ENTER DATA HERE'!AE28</f>
        <v/>
      </c>
      <c r="AA21" s="118">
        <f>'STEP 1 - ENTER DATA HERE'!AE32</f>
        <v>0.6</v>
      </c>
      <c r="AB21" t="e">
        <f t="shared" si="1"/>
        <v>#VALUE!</v>
      </c>
      <c r="AC21" t="e">
        <f t="shared" si="2"/>
        <v>#VALUE!</v>
      </c>
      <c r="AD21" t="e">
        <f t="shared" si="3"/>
        <v>#VALUE!</v>
      </c>
      <c r="AE21" t="e">
        <f t="shared" si="4"/>
        <v>#VALUE!</v>
      </c>
      <c r="AF21" t="e">
        <f t="shared" si="5"/>
        <v>#VALUE!</v>
      </c>
      <c r="AG21" t="e">
        <f t="shared" si="6"/>
        <v>#VALUE!</v>
      </c>
      <c r="AH21" t="e">
        <f t="shared" si="7"/>
        <v>#VALUE!</v>
      </c>
      <c r="AI21" t="e">
        <f t="shared" si="8"/>
        <v>#VALUE!</v>
      </c>
      <c r="AJ21">
        <f t="shared" si="9"/>
        <v>0</v>
      </c>
      <c r="AK21">
        <f t="shared" si="10"/>
        <v>0</v>
      </c>
      <c r="AL21">
        <f t="shared" si="11"/>
        <v>0</v>
      </c>
    </row>
    <row r="22" spans="1:38">
      <c r="A22" t="str">
        <f>'STEP 1 - ENTER DATA HERE'!$B$6</f>
        <v>Partner Section</v>
      </c>
      <c r="C22" t="e" vm="1">
        <f>'STEP 1 - ENTER DATA HERE'!$B$3</f>
        <v>#VALUE!</v>
      </c>
      <c r="D22" t="s">
        <v>246</v>
      </c>
      <c r="F22" t="str">
        <f>'STEP 1 - ENTER DATA HERE'!AF4</f>
        <v>✈️ Air</v>
      </c>
      <c r="M22" s="120">
        <f>'STEP 1 - ENTER DATA HERE'!AF26</f>
        <v>0</v>
      </c>
      <c r="N22" s="120" t="s">
        <v>247</v>
      </c>
      <c r="X22">
        <f>'STEP 1 - ENTER DATA HERE'!AF29</f>
        <v>0</v>
      </c>
      <c r="Y22">
        <f t="shared" si="0"/>
        <v>0</v>
      </c>
      <c r="Z22" t="str">
        <f>'STEP 1 - ENTER DATA HERE'!AF28</f>
        <v/>
      </c>
      <c r="AA22" s="118">
        <f>'STEP 1 - ENTER DATA HERE'!AF32</f>
        <v>0.7</v>
      </c>
      <c r="AB22" t="e">
        <f t="shared" si="1"/>
        <v>#VALUE!</v>
      </c>
      <c r="AC22" t="e">
        <f t="shared" si="2"/>
        <v>#VALUE!</v>
      </c>
      <c r="AD22" t="e">
        <f t="shared" si="3"/>
        <v>#VALUE!</v>
      </c>
      <c r="AE22" t="e">
        <f t="shared" si="4"/>
        <v>#VALUE!</v>
      </c>
      <c r="AF22" t="e">
        <f t="shared" si="5"/>
        <v>#VALUE!</v>
      </c>
      <c r="AG22" t="e">
        <f t="shared" si="6"/>
        <v>#VALUE!</v>
      </c>
      <c r="AH22" t="e">
        <f t="shared" si="7"/>
        <v>#VALUE!</v>
      </c>
      <c r="AI22" t="e">
        <f t="shared" si="8"/>
        <v>#VALUE!</v>
      </c>
      <c r="AJ22">
        <f t="shared" si="9"/>
        <v>0</v>
      </c>
      <c r="AK22">
        <f t="shared" si="10"/>
        <v>0</v>
      </c>
      <c r="AL22">
        <f t="shared" si="11"/>
        <v>0</v>
      </c>
    </row>
    <row r="23" spans="1:38">
      <c r="A23" t="str">
        <f>'STEP 1 - ENTER DATA HERE'!$B$6</f>
        <v>Partner Section</v>
      </c>
      <c r="C23" t="e" vm="1">
        <f>'STEP 1 - ENTER DATA HERE'!$B$3</f>
        <v>#VALUE!</v>
      </c>
      <c r="D23" t="s">
        <v>249</v>
      </c>
      <c r="F23" t="str">
        <f>'STEP 1 - ENTER DATA HERE'!AI4</f>
        <v>Bought</v>
      </c>
      <c r="M23" s="120">
        <f>'STEP 1 - ENTER DATA HERE'!AI26</f>
        <v>0</v>
      </c>
      <c r="N23" s="120" t="str">
        <f>'STEP 1 - ENTER DATA HERE'!AI5</f>
        <v>#sheet</v>
      </c>
      <c r="X23">
        <f>'STEP 1 - ENTER DATA HERE'!AI29</f>
        <v>0</v>
      </c>
      <c r="Y23">
        <f t="shared" si="0"/>
        <v>0</v>
      </c>
      <c r="Z23" t="str">
        <f>'STEP 1 - ENTER DATA HERE'!AI28</f>
        <v/>
      </c>
      <c r="AA23" s="118">
        <f>'STEP 1 - ENTER DATA HERE'!AI32</f>
        <v>0.2</v>
      </c>
      <c r="AB23" t="e">
        <f t="shared" si="1"/>
        <v>#VALUE!</v>
      </c>
      <c r="AC23" t="e">
        <f t="shared" si="2"/>
        <v>#VALUE!</v>
      </c>
      <c r="AD23" t="e">
        <f t="shared" si="3"/>
        <v>#VALUE!</v>
      </c>
      <c r="AE23" t="e">
        <f t="shared" si="4"/>
        <v>#VALUE!</v>
      </c>
      <c r="AF23" t="e">
        <f t="shared" si="5"/>
        <v>#VALUE!</v>
      </c>
      <c r="AG23" t="e">
        <f t="shared" si="6"/>
        <v>#VALUE!</v>
      </c>
      <c r="AH23" t="e">
        <f t="shared" si="7"/>
        <v>#VALUE!</v>
      </c>
      <c r="AI23" t="e">
        <f t="shared" si="8"/>
        <v>#VALUE!</v>
      </c>
      <c r="AJ23">
        <f t="shared" si="9"/>
        <v>0</v>
      </c>
      <c r="AK23">
        <f t="shared" si="10"/>
        <v>0</v>
      </c>
      <c r="AL23">
        <f t="shared" si="11"/>
        <v>0</v>
      </c>
    </row>
    <row r="24" spans="1:38">
      <c r="A24" t="str">
        <f>'STEP 1 - ENTER DATA HERE'!$B$6</f>
        <v>Partner Section</v>
      </c>
      <c r="C24" t="e" vm="1">
        <f>'STEP 1 - ENTER DATA HERE'!$B$3</f>
        <v>#VALUE!</v>
      </c>
      <c r="D24" t="s">
        <v>249</v>
      </c>
      <c r="F24" t="str">
        <f>'STEP 1 - ENTER DATA HERE'!AJ4</f>
        <v xml:space="preserve">Toilet paper </v>
      </c>
      <c r="M24" s="120">
        <f>'STEP 1 - ENTER DATA HERE'!AJ26</f>
        <v>0</v>
      </c>
      <c r="N24" s="120" t="s">
        <v>90</v>
      </c>
      <c r="X24">
        <f>'STEP 1 - ENTER DATA HERE'!AJ29</f>
        <v>0</v>
      </c>
      <c r="Y24">
        <f t="shared" si="0"/>
        <v>0</v>
      </c>
      <c r="Z24" t="str">
        <f>'STEP 1 - ENTER DATA HERE'!AJ28</f>
        <v/>
      </c>
      <c r="AA24" s="118">
        <f>'STEP 1 - ENTER DATA HERE'!AJ32</f>
        <v>0</v>
      </c>
      <c r="AB24" t="e">
        <f t="shared" si="1"/>
        <v>#VALUE!</v>
      </c>
      <c r="AC24" t="e">
        <f t="shared" si="2"/>
        <v>#VALUE!</v>
      </c>
      <c r="AD24" t="e">
        <f t="shared" si="3"/>
        <v>#VALUE!</v>
      </c>
      <c r="AE24" t="e">
        <f t="shared" si="4"/>
        <v>#VALUE!</v>
      </c>
      <c r="AF24" t="e">
        <f t="shared" si="5"/>
        <v>#VALUE!</v>
      </c>
      <c r="AG24" t="e">
        <f t="shared" si="6"/>
        <v>#VALUE!</v>
      </c>
      <c r="AH24" t="e">
        <f t="shared" si="7"/>
        <v>#VALUE!</v>
      </c>
      <c r="AI24" t="e">
        <f t="shared" si="8"/>
        <v>#VALUE!</v>
      </c>
      <c r="AJ24">
        <f t="shared" si="9"/>
        <v>0</v>
      </c>
      <c r="AK24">
        <f t="shared" si="10"/>
        <v>0</v>
      </c>
      <c r="AL24">
        <f t="shared" si="11"/>
        <v>0</v>
      </c>
    </row>
    <row r="25" spans="1:38">
      <c r="A25" t="str">
        <f>'STEP 1 - ENTER DATA HERE'!$B$6</f>
        <v>Partner Section</v>
      </c>
      <c r="C25" t="e" vm="1">
        <f>'STEP 1 - ENTER DATA HERE'!$B$3</f>
        <v>#VALUE!</v>
      </c>
      <c r="D25" t="s">
        <v>249</v>
      </c>
      <c r="F25" t="str">
        <f>'STEP 1 - ENTER DATA HERE'!AK4</f>
        <v>Paper Towels</v>
      </c>
      <c r="M25" s="120">
        <f>'STEP 1 - ENTER DATA HERE'!AK26</f>
        <v>0</v>
      </c>
      <c r="N25" s="120" t="s">
        <v>90</v>
      </c>
      <c r="X25">
        <f>'STEP 1 - ENTER DATA HERE'!AK29</f>
        <v>0</v>
      </c>
      <c r="Y25">
        <f t="shared" si="0"/>
        <v>0</v>
      </c>
      <c r="Z25" t="str">
        <f>'STEP 1 - ENTER DATA HERE'!AK28</f>
        <v/>
      </c>
      <c r="AA25" s="118">
        <f>'STEP 1 - ENTER DATA HERE'!AK32</f>
        <v>0</v>
      </c>
      <c r="AB25" t="e">
        <f t="shared" si="1"/>
        <v>#VALUE!</v>
      </c>
      <c r="AC25" t="e">
        <f t="shared" si="2"/>
        <v>#VALUE!</v>
      </c>
      <c r="AD25" t="e">
        <f t="shared" si="3"/>
        <v>#VALUE!</v>
      </c>
      <c r="AE25" t="e">
        <f t="shared" si="4"/>
        <v>#VALUE!</v>
      </c>
      <c r="AF25" t="e">
        <f t="shared" si="5"/>
        <v>#VALUE!</v>
      </c>
      <c r="AG25" t="e">
        <f t="shared" si="6"/>
        <v>#VALUE!</v>
      </c>
      <c r="AH25" t="e">
        <f t="shared" si="7"/>
        <v>#VALUE!</v>
      </c>
      <c r="AI25" t="e">
        <f t="shared" si="8"/>
        <v>#VALUE!</v>
      </c>
      <c r="AJ25">
        <f t="shared" si="9"/>
        <v>0</v>
      </c>
      <c r="AK25">
        <f t="shared" si="10"/>
        <v>0</v>
      </c>
      <c r="AL25">
        <f t="shared" si="11"/>
        <v>0</v>
      </c>
    </row>
    <row r="26" spans="1:38">
      <c r="A26" t="str">
        <f>'STEP 1 - ENTER DATA HERE'!$B$6</f>
        <v>Partner Section</v>
      </c>
      <c r="C26" t="e" vm="1">
        <f>'STEP 1 - ENTER DATA HERE'!$B$3</f>
        <v>#VALUE!</v>
      </c>
      <c r="D26" t="s">
        <v>249</v>
      </c>
      <c r="F26" t="str">
        <f>'STEP 1 - ENTER DATA HERE'!AL4</f>
        <v xml:space="preserve">Mailings (including paper production, printing, enf od life paper treatment, but excluding freight !) </v>
      </c>
      <c r="M26" s="120">
        <f>'STEP 1 - ENTER DATA HERE'!AL26</f>
        <v>0</v>
      </c>
      <c r="N26" s="120" t="s">
        <v>250</v>
      </c>
      <c r="X26">
        <f>'STEP 1 - ENTER DATA HERE'!AL29</f>
        <v>0</v>
      </c>
      <c r="Y26">
        <f t="shared" si="0"/>
        <v>0</v>
      </c>
      <c r="Z26" t="str">
        <f>'STEP 1 - ENTER DATA HERE'!AL28</f>
        <v/>
      </c>
      <c r="AA26" s="118">
        <f>'STEP 1 - ENTER DATA HERE'!AL32</f>
        <v>0</v>
      </c>
      <c r="AB26" t="e">
        <f t="shared" si="1"/>
        <v>#VALUE!</v>
      </c>
      <c r="AC26" t="e">
        <f t="shared" si="2"/>
        <v>#VALUE!</v>
      </c>
      <c r="AD26" t="e">
        <f t="shared" si="3"/>
        <v>#VALUE!</v>
      </c>
      <c r="AE26" t="e">
        <f t="shared" si="4"/>
        <v>#VALUE!</v>
      </c>
      <c r="AF26" t="e">
        <f t="shared" si="5"/>
        <v>#VALUE!</v>
      </c>
      <c r="AG26" t="e">
        <f t="shared" si="6"/>
        <v>#VALUE!</v>
      </c>
      <c r="AH26" t="e">
        <f t="shared" si="7"/>
        <v>#VALUE!</v>
      </c>
      <c r="AI26" t="e">
        <f t="shared" si="8"/>
        <v>#VALUE!</v>
      </c>
      <c r="AJ26">
        <f t="shared" si="9"/>
        <v>0</v>
      </c>
      <c r="AK26">
        <f t="shared" si="10"/>
        <v>0</v>
      </c>
      <c r="AL26">
        <f t="shared" si="11"/>
        <v>0</v>
      </c>
    </row>
    <row r="27" spans="1:38">
      <c r="A27" t="str">
        <f>'STEP 1 - ENTER DATA HERE'!$B$6</f>
        <v>Partner Section</v>
      </c>
      <c r="C27" t="e" vm="1">
        <f>'STEP 1 - ENTER DATA HERE'!$B$3</f>
        <v>#VALUE!</v>
      </c>
      <c r="D27" t="s">
        <v>251</v>
      </c>
      <c r="F27" t="s">
        <v>252</v>
      </c>
      <c r="M27" s="120">
        <f>'STEP 1 - ENTER DATA HERE'!AO26</f>
        <v>0</v>
      </c>
      <c r="N27" s="120" t="s">
        <v>239</v>
      </c>
      <c r="W27">
        <f>'STEP 1 - ENTER DATA HERE'!AO29</f>
        <v>0</v>
      </c>
      <c r="Y27">
        <f t="shared" si="0"/>
        <v>0</v>
      </c>
      <c r="Z27" t="str">
        <f>'STEP 1 - ENTER DATA HERE'!AO28</f>
        <v/>
      </c>
      <c r="AA27" s="118">
        <f>'STEP 1 - ENTER DATA HERE'!AO32</f>
        <v>0.1</v>
      </c>
      <c r="AB27" t="e">
        <f t="shared" si="1"/>
        <v>#VALUE!</v>
      </c>
      <c r="AC27" t="e">
        <f t="shared" si="2"/>
        <v>#VALUE!</v>
      </c>
      <c r="AD27" t="e">
        <f t="shared" si="3"/>
        <v>#VALUE!</v>
      </c>
      <c r="AE27" t="e">
        <f t="shared" si="4"/>
        <v>#VALUE!</v>
      </c>
      <c r="AF27" t="e">
        <f t="shared" si="5"/>
        <v>#VALUE!</v>
      </c>
      <c r="AG27" t="e">
        <f t="shared" si="6"/>
        <v>#VALUE!</v>
      </c>
      <c r="AH27" t="e">
        <f t="shared" si="7"/>
        <v>#VALUE!</v>
      </c>
      <c r="AI27" t="e">
        <f t="shared" si="8"/>
        <v>#VALUE!</v>
      </c>
      <c r="AJ27">
        <f t="shared" si="9"/>
        <v>0</v>
      </c>
      <c r="AK27">
        <f t="shared" si="10"/>
        <v>0</v>
      </c>
      <c r="AL27">
        <f t="shared" si="11"/>
        <v>0</v>
      </c>
    </row>
    <row r="28" spans="1:38">
      <c r="A28" t="str">
        <f>'STEP 1 - ENTER DATA HERE'!$B$6</f>
        <v>Partner Section</v>
      </c>
      <c r="C28" t="e" vm="1">
        <f>'STEP 1 - ENTER DATA HERE'!$B$3</f>
        <v>#VALUE!</v>
      </c>
      <c r="D28" t="s">
        <v>253</v>
      </c>
      <c r="F28" t="str">
        <f>'STEP 1 - ENTER DATA HERE'!AR4</f>
        <v xml:space="preserve">Consulting </v>
      </c>
      <c r="M28" s="156">
        <f>'STEP 1 - ENTER DATA HERE'!AR26</f>
        <v>0</v>
      </c>
      <c r="N28" s="120" t="s">
        <v>245</v>
      </c>
      <c r="X28">
        <f>'STEP 1 - ENTER DATA HERE'!AR29</f>
        <v>0</v>
      </c>
      <c r="Y28">
        <f t="shared" si="0"/>
        <v>0</v>
      </c>
      <c r="Z28" t="str">
        <f>'STEP 1 - ENTER DATA HERE'!AR28</f>
        <v/>
      </c>
      <c r="AA28" s="118">
        <f>'STEP 1 - ENTER DATA HERE'!AR32</f>
        <v>0.8</v>
      </c>
      <c r="AB28" t="e">
        <f t="shared" si="1"/>
        <v>#VALUE!</v>
      </c>
      <c r="AC28" t="e">
        <f t="shared" si="2"/>
        <v>#VALUE!</v>
      </c>
      <c r="AD28" t="e">
        <f t="shared" si="3"/>
        <v>#VALUE!</v>
      </c>
      <c r="AE28" t="e">
        <f t="shared" si="4"/>
        <v>#VALUE!</v>
      </c>
      <c r="AF28" t="e">
        <f t="shared" si="5"/>
        <v>#VALUE!</v>
      </c>
      <c r="AG28" t="e">
        <f t="shared" si="6"/>
        <v>#VALUE!</v>
      </c>
      <c r="AH28" t="e">
        <f t="shared" si="7"/>
        <v>#VALUE!</v>
      </c>
      <c r="AI28" t="e">
        <f t="shared" si="8"/>
        <v>#VALUE!</v>
      </c>
      <c r="AJ28">
        <f t="shared" si="9"/>
        <v>0</v>
      </c>
      <c r="AK28">
        <f t="shared" si="10"/>
        <v>0</v>
      </c>
      <c r="AL28">
        <f t="shared" si="11"/>
        <v>0</v>
      </c>
    </row>
    <row r="29" spans="1:38">
      <c r="A29" t="str">
        <f>'STEP 1 - ENTER DATA HERE'!$B$6</f>
        <v>Partner Section</v>
      </c>
      <c r="C29" t="e" vm="1">
        <f>'STEP 1 - ENTER DATA HERE'!$B$3</f>
        <v>#VALUE!</v>
      </c>
      <c r="D29" t="s">
        <v>253</v>
      </c>
      <c r="F29" t="str">
        <f>'STEP 1 - ENTER DATA HERE'!AS4</f>
        <v>Printing books</v>
      </c>
      <c r="M29" s="156">
        <f>'STEP 1 - ENTER DATA HERE'!AS26</f>
        <v>0</v>
      </c>
      <c r="N29" s="120" t="s">
        <v>245</v>
      </c>
      <c r="X29">
        <f>'STEP 1 - ENTER DATA HERE'!AS29</f>
        <v>0</v>
      </c>
      <c r="Y29">
        <f t="shared" si="0"/>
        <v>0</v>
      </c>
      <c r="Z29" t="str">
        <f>'STEP 1 - ENTER DATA HERE'!AS28</f>
        <v/>
      </c>
      <c r="AA29" s="118">
        <f>'STEP 1 - ENTER DATA HERE'!AS32</f>
        <v>0.8</v>
      </c>
      <c r="AB29" t="e">
        <f t="shared" si="1"/>
        <v>#VALUE!</v>
      </c>
      <c r="AC29" t="e">
        <f t="shared" si="2"/>
        <v>#VALUE!</v>
      </c>
      <c r="AD29" t="e">
        <f t="shared" si="3"/>
        <v>#VALUE!</v>
      </c>
      <c r="AE29" t="e">
        <f t="shared" si="4"/>
        <v>#VALUE!</v>
      </c>
      <c r="AF29" t="e">
        <f t="shared" si="5"/>
        <v>#VALUE!</v>
      </c>
      <c r="AG29" t="e">
        <f t="shared" si="6"/>
        <v>#VALUE!</v>
      </c>
      <c r="AH29" t="e">
        <f t="shared" si="7"/>
        <v>#VALUE!</v>
      </c>
      <c r="AI29" t="e">
        <f t="shared" si="8"/>
        <v>#VALUE!</v>
      </c>
      <c r="AJ29">
        <f t="shared" si="9"/>
        <v>0</v>
      </c>
      <c r="AK29">
        <f t="shared" si="10"/>
        <v>0</v>
      </c>
      <c r="AL29">
        <f t="shared" si="11"/>
        <v>0</v>
      </c>
    </row>
    <row r="30" spans="1:38">
      <c r="A30" t="str">
        <f>'STEP 1 - ENTER DATA HERE'!$B$6</f>
        <v>Partner Section</v>
      </c>
      <c r="C30" t="e" vm="1">
        <f>'STEP 1 - ENTER DATA HERE'!$B$3</f>
        <v>#VALUE!</v>
      </c>
      <c r="D30" t="s">
        <v>253</v>
      </c>
      <c r="F30" t="str">
        <f>'STEP 1 - ENTER DATA HERE'!AT4</f>
        <v>Advertising</v>
      </c>
      <c r="M30" s="156">
        <f>'STEP 1 - ENTER DATA HERE'!AT26</f>
        <v>0</v>
      </c>
      <c r="N30" s="120" t="s">
        <v>245</v>
      </c>
      <c r="X30">
        <f>'STEP 1 - ENTER DATA HERE'!AT29</f>
        <v>0</v>
      </c>
      <c r="Y30">
        <f t="shared" si="0"/>
        <v>0</v>
      </c>
      <c r="Z30" t="str">
        <f>'STEP 1 - ENTER DATA HERE'!AT28</f>
        <v/>
      </c>
      <c r="AA30" s="118">
        <f>'STEP 1 - ENTER DATA HERE'!AT32</f>
        <v>0.8</v>
      </c>
      <c r="AB30" t="e">
        <f t="shared" si="1"/>
        <v>#VALUE!</v>
      </c>
      <c r="AC30" t="e">
        <f t="shared" si="2"/>
        <v>#VALUE!</v>
      </c>
      <c r="AD30" t="e">
        <f t="shared" si="3"/>
        <v>#VALUE!</v>
      </c>
      <c r="AE30" t="e">
        <f t="shared" si="4"/>
        <v>#VALUE!</v>
      </c>
      <c r="AF30" t="e">
        <f t="shared" si="5"/>
        <v>#VALUE!</v>
      </c>
      <c r="AG30" t="e">
        <f t="shared" si="6"/>
        <v>#VALUE!</v>
      </c>
      <c r="AH30" t="e">
        <f t="shared" si="7"/>
        <v>#VALUE!</v>
      </c>
      <c r="AI30" t="e">
        <f t="shared" si="8"/>
        <v>#VALUE!</v>
      </c>
      <c r="AJ30">
        <f t="shared" si="9"/>
        <v>0</v>
      </c>
      <c r="AK30">
        <f t="shared" si="10"/>
        <v>0</v>
      </c>
      <c r="AL30">
        <f t="shared" si="11"/>
        <v>0</v>
      </c>
    </row>
    <row r="31" spans="1:38">
      <c r="A31" t="str">
        <f>'STEP 1 - ENTER DATA HERE'!$B$6</f>
        <v>Partner Section</v>
      </c>
      <c r="C31" t="e" vm="1">
        <f>'STEP 1 - ENTER DATA HERE'!$B$3</f>
        <v>#VALUE!</v>
      </c>
      <c r="D31" t="s">
        <v>253</v>
      </c>
      <c r="F31" t="str">
        <f>'STEP 1 - ENTER DATA HERE'!AU4</f>
        <v xml:space="preserve">Equipment </v>
      </c>
      <c r="M31" s="156">
        <f>'STEP 1 - ENTER DATA HERE'!AU26</f>
        <v>0</v>
      </c>
      <c r="N31" s="120" t="s">
        <v>245</v>
      </c>
      <c r="X31">
        <f>'STEP 1 - ENTER DATA HERE'!AU29</f>
        <v>0</v>
      </c>
      <c r="Y31">
        <f t="shared" si="0"/>
        <v>0</v>
      </c>
      <c r="Z31" t="str">
        <f>'STEP 1 - ENTER DATA HERE'!AU28</f>
        <v/>
      </c>
      <c r="AA31" s="118">
        <f>'STEP 1 - ENTER DATA HERE'!AU32</f>
        <v>0.8</v>
      </c>
      <c r="AB31" t="e">
        <f t="shared" si="1"/>
        <v>#VALUE!</v>
      </c>
      <c r="AC31" t="e">
        <f t="shared" si="2"/>
        <v>#VALUE!</v>
      </c>
      <c r="AD31" t="e">
        <f t="shared" si="3"/>
        <v>#VALUE!</v>
      </c>
      <c r="AE31" t="e">
        <f t="shared" si="4"/>
        <v>#VALUE!</v>
      </c>
      <c r="AF31" t="e">
        <f t="shared" si="5"/>
        <v>#VALUE!</v>
      </c>
      <c r="AG31" t="e">
        <f t="shared" si="6"/>
        <v>#VALUE!</v>
      </c>
      <c r="AH31" t="e">
        <f t="shared" si="7"/>
        <v>#VALUE!</v>
      </c>
      <c r="AI31" t="e">
        <f t="shared" si="8"/>
        <v>#VALUE!</v>
      </c>
      <c r="AJ31">
        <f t="shared" si="9"/>
        <v>0</v>
      </c>
      <c r="AK31">
        <f t="shared" si="10"/>
        <v>0</v>
      </c>
      <c r="AL31">
        <f t="shared" si="11"/>
        <v>0</v>
      </c>
    </row>
    <row r="32" spans="1:38">
      <c r="A32" t="str">
        <f>'STEP 1 - ENTER DATA HERE'!$B$6</f>
        <v>Partner Section</v>
      </c>
      <c r="C32" t="e" vm="1">
        <f>'STEP 1 - ENTER DATA HERE'!$B$3</f>
        <v>#VALUE!</v>
      </c>
      <c r="D32" t="s">
        <v>254</v>
      </c>
      <c r="F32" t="str">
        <f>'STEP 1 - ENTER DATA HERE'!AW4</f>
        <v>Insurance</v>
      </c>
      <c r="M32" s="120">
        <f>'STEP 1 - ENTER DATA HERE'!AW29</f>
        <v>0</v>
      </c>
      <c r="N32" s="120" t="s">
        <v>245</v>
      </c>
      <c r="X32">
        <f>'STEP 1 - ENTER DATA HERE'!AW29</f>
        <v>0</v>
      </c>
      <c r="Y32">
        <f t="shared" si="0"/>
        <v>0</v>
      </c>
      <c r="Z32" t="str">
        <f>'STEP 1 - ENTER DATA HERE'!AW28</f>
        <v/>
      </c>
      <c r="AA32" s="118">
        <f>'STEP 1 - ENTER DATA HERE'!AW32</f>
        <v>0.8</v>
      </c>
      <c r="AB32" t="e">
        <f t="shared" si="1"/>
        <v>#VALUE!</v>
      </c>
      <c r="AC32" t="e">
        <f t="shared" si="2"/>
        <v>#VALUE!</v>
      </c>
      <c r="AD32" t="e">
        <f t="shared" si="3"/>
        <v>#VALUE!</v>
      </c>
      <c r="AE32" t="e">
        <f t="shared" si="4"/>
        <v>#VALUE!</v>
      </c>
      <c r="AF32" t="e">
        <f t="shared" si="5"/>
        <v>#VALUE!</v>
      </c>
      <c r="AG32" t="e">
        <f t="shared" si="6"/>
        <v>#VALUE!</v>
      </c>
      <c r="AH32" t="e">
        <f t="shared" si="7"/>
        <v>#VALUE!</v>
      </c>
      <c r="AI32" t="e">
        <f t="shared" si="8"/>
        <v>#VALUE!</v>
      </c>
      <c r="AJ32">
        <f t="shared" si="9"/>
        <v>0</v>
      </c>
      <c r="AK32">
        <f t="shared" si="10"/>
        <v>0</v>
      </c>
      <c r="AL32">
        <f t="shared" si="11"/>
        <v>0</v>
      </c>
    </row>
    <row r="33" spans="1:38">
      <c r="A33" t="str">
        <f>'STEP 1 - ENTER DATA HERE'!$B$6</f>
        <v>Partner Section</v>
      </c>
      <c r="C33" t="e" vm="1">
        <f>'STEP 1 - ENTER DATA HERE'!$B$3</f>
        <v>#VALUE!</v>
      </c>
      <c r="D33" t="s">
        <v>254</v>
      </c>
      <c r="F33" t="str">
        <f>'STEP 1 - ENTER DATA HERE'!AX4</f>
        <v>Financial transactions</v>
      </c>
      <c r="M33" s="120">
        <f>'STEP 1 - ENTER DATA HERE'!AX29</f>
        <v>0</v>
      </c>
      <c r="N33" s="120" t="s">
        <v>245</v>
      </c>
      <c r="X33">
        <f>'STEP 1 - ENTER DATA HERE'!AX29</f>
        <v>0</v>
      </c>
      <c r="Y33">
        <f t="shared" si="0"/>
        <v>0</v>
      </c>
      <c r="Z33" t="str">
        <f>'STEP 1 - ENTER DATA HERE'!AX28</f>
        <v/>
      </c>
      <c r="AA33" s="118">
        <f>'STEP 1 - ENTER DATA HERE'!AX32</f>
        <v>0.8</v>
      </c>
      <c r="AB33" t="e">
        <f t="shared" si="1"/>
        <v>#VALUE!</v>
      </c>
      <c r="AC33" t="e">
        <f t="shared" si="2"/>
        <v>#VALUE!</v>
      </c>
      <c r="AD33" t="e">
        <f t="shared" si="3"/>
        <v>#VALUE!</v>
      </c>
      <c r="AE33" t="e">
        <f t="shared" si="4"/>
        <v>#VALUE!</v>
      </c>
      <c r="AF33" t="e">
        <f t="shared" si="5"/>
        <v>#VALUE!</v>
      </c>
      <c r="AG33" t="e">
        <f t="shared" si="6"/>
        <v>#VALUE!</v>
      </c>
      <c r="AH33" t="e">
        <f t="shared" si="7"/>
        <v>#VALUE!</v>
      </c>
      <c r="AI33" t="e">
        <f t="shared" si="8"/>
        <v>#VALUE!</v>
      </c>
      <c r="AJ33">
        <f t="shared" si="9"/>
        <v>0</v>
      </c>
      <c r="AK33">
        <f t="shared" si="10"/>
        <v>0</v>
      </c>
      <c r="AL33">
        <f t="shared" si="11"/>
        <v>0</v>
      </c>
    </row>
    <row r="34" spans="1:38">
      <c r="A34" t="str">
        <f>'STEP 1 - ENTER DATA HERE'!$B$6</f>
        <v>Partner Section</v>
      </c>
      <c r="C34" t="e" vm="1">
        <f>'STEP 1 - ENTER DATA HERE'!$B$3</f>
        <v>#VALUE!</v>
      </c>
      <c r="D34" t="s">
        <v>39</v>
      </c>
      <c r="F34" t="s">
        <v>255</v>
      </c>
      <c r="M34" s="156">
        <f>'STEP 1 - ENTER DATA HERE'!BA26</f>
        <v>0</v>
      </c>
      <c r="N34" s="120" t="s">
        <v>245</v>
      </c>
      <c r="X34">
        <f>'STEP 1 - ENTER DATA HERE'!BA29</f>
        <v>0</v>
      </c>
      <c r="Y34">
        <f t="shared" si="0"/>
        <v>0</v>
      </c>
      <c r="Z34" t="str">
        <f>'STEP 1 - ENTER DATA HERE'!BA28</f>
        <v/>
      </c>
      <c r="AA34" s="118">
        <f>'STEP 1 - ENTER DATA HERE'!BA32</f>
        <v>0.8</v>
      </c>
      <c r="AB34" t="e">
        <f t="shared" si="1"/>
        <v>#VALUE!</v>
      </c>
      <c r="AC34" t="e">
        <f t="shared" si="2"/>
        <v>#VALUE!</v>
      </c>
      <c r="AD34" t="e">
        <f t="shared" si="3"/>
        <v>#VALUE!</v>
      </c>
      <c r="AE34" t="e">
        <f t="shared" si="4"/>
        <v>#VALUE!</v>
      </c>
      <c r="AF34" t="e">
        <f t="shared" si="5"/>
        <v>#VALUE!</v>
      </c>
      <c r="AG34" t="e">
        <f t="shared" si="6"/>
        <v>#VALUE!</v>
      </c>
      <c r="AH34" t="e">
        <f t="shared" si="7"/>
        <v>#VALUE!</v>
      </c>
      <c r="AI34" t="e">
        <f t="shared" ref="AI34:AI35" si="23">Z34*X34</f>
        <v>#VALUE!</v>
      </c>
      <c r="AJ34">
        <f t="shared" ref="AJ34:AJ35" si="24">AA34*V34</f>
        <v>0</v>
      </c>
      <c r="AK34">
        <f t="shared" ref="AK34:AK35" si="25">AA34*W34</f>
        <v>0</v>
      </c>
      <c r="AL34">
        <f t="shared" ref="AL34:AL35" si="26">AA34*X34</f>
        <v>0</v>
      </c>
    </row>
    <row r="35" spans="1:38">
      <c r="A35" t="str">
        <f>'STEP 1 - ENTER DATA HERE'!$B$6</f>
        <v>Partner Section</v>
      </c>
      <c r="C35" t="e" vm="1">
        <f>'STEP 1 - ENTER DATA HERE'!$B$3</f>
        <v>#VALUE!</v>
      </c>
      <c r="D35" t="s">
        <v>39</v>
      </c>
      <c r="F35" t="s">
        <v>256</v>
      </c>
      <c r="M35" s="156">
        <f>'STEP 1 - ENTER DATA HERE'!BB26</f>
        <v>0</v>
      </c>
      <c r="N35" s="120" t="s">
        <v>245</v>
      </c>
      <c r="X35">
        <f>'STEP 1 - ENTER DATA HERE'!BB29</f>
        <v>0</v>
      </c>
      <c r="Y35">
        <f t="shared" si="0"/>
        <v>0</v>
      </c>
      <c r="Z35" t="str">
        <f>'STEP 1 - ENTER DATA HERE'!BB28</f>
        <v/>
      </c>
      <c r="AA35" s="118">
        <f>'STEP 1 - ENTER DATA HERE'!BB32</f>
        <v>0.5</v>
      </c>
      <c r="AB35" t="e">
        <f t="shared" si="1"/>
        <v>#VALUE!</v>
      </c>
      <c r="AC35" t="e">
        <f t="shared" si="2"/>
        <v>#VALUE!</v>
      </c>
      <c r="AD35" t="e">
        <f t="shared" si="3"/>
        <v>#VALUE!</v>
      </c>
      <c r="AE35" t="e">
        <f t="shared" si="4"/>
        <v>#VALUE!</v>
      </c>
      <c r="AF35" t="e">
        <f t="shared" si="5"/>
        <v>#VALUE!</v>
      </c>
      <c r="AG35" t="e">
        <f t="shared" si="6"/>
        <v>#VALUE!</v>
      </c>
      <c r="AH35" t="e">
        <f t="shared" si="7"/>
        <v>#VALUE!</v>
      </c>
      <c r="AI35" t="e">
        <f t="shared" si="23"/>
        <v>#VALUE!</v>
      </c>
      <c r="AJ35">
        <f t="shared" si="24"/>
        <v>0</v>
      </c>
      <c r="AK35">
        <f t="shared" si="25"/>
        <v>0</v>
      </c>
      <c r="AL35">
        <f t="shared" si="26"/>
        <v>0</v>
      </c>
    </row>
    <row r="36" spans="1:38">
      <c r="A36" t="str">
        <f>'STEP 1 - ENTER DATA HERE'!$B$6</f>
        <v>Partner Section</v>
      </c>
      <c r="C36" t="e" vm="1">
        <f>'STEP 1 - ENTER DATA HERE'!$B$3</f>
        <v>#VALUE!</v>
      </c>
      <c r="D36" t="s">
        <v>39</v>
      </c>
      <c r="F36" t="str">
        <f>'STEP 1 - ENTER DATA HERE'!BC4</f>
        <v>To be defined</v>
      </c>
      <c r="M36" s="156">
        <f>'STEP 1 - ENTER DATA HERE'!BC26</f>
        <v>0</v>
      </c>
      <c r="N36" s="120" t="s">
        <v>245</v>
      </c>
      <c r="X36">
        <f>'STEP 1 - ENTER DATA HERE'!BC29</f>
        <v>0</v>
      </c>
      <c r="Y36">
        <f t="shared" si="0"/>
        <v>0</v>
      </c>
      <c r="Z36" t="str">
        <f>'STEP 1 - ENTER DATA HERE'!BC28</f>
        <v/>
      </c>
      <c r="AA36" s="118">
        <f>'STEP 1 - ENTER DATA HERE'!BC32</f>
        <v>0</v>
      </c>
      <c r="AB36" t="e">
        <f>SQRT(Z36*Z36+AA36*AA36)</f>
        <v>#VALUE!</v>
      </c>
      <c r="AC36" t="e">
        <f>AB36*Y36</f>
        <v>#VALUE!</v>
      </c>
      <c r="AD36" t="e">
        <f>AB36*V36</f>
        <v>#VALUE!</v>
      </c>
      <c r="AE36" t="e">
        <f>AB36*W36</f>
        <v>#VALUE!</v>
      </c>
      <c r="AF36" t="e">
        <f>AB36*X36</f>
        <v>#VALUE!</v>
      </c>
      <c r="AG36" t="e">
        <f>Z36*V36</f>
        <v>#VALUE!</v>
      </c>
      <c r="AH36" t="e">
        <f>Z36*W36</f>
        <v>#VALUE!</v>
      </c>
      <c r="AI36" t="e">
        <f>Z36*X36</f>
        <v>#VALUE!</v>
      </c>
      <c r="AJ36">
        <f>AA36*V36</f>
        <v>0</v>
      </c>
      <c r="AK36">
        <f>AA36*W36</f>
        <v>0</v>
      </c>
      <c r="AL36">
        <f>AA36*X36</f>
        <v>0</v>
      </c>
    </row>
    <row r="37" spans="1:38">
      <c r="A37" t="str">
        <f>'STEP 1 - ENTER DATA HERE'!$B$6</f>
        <v>Partner Section</v>
      </c>
      <c r="C37" t="e" vm="1">
        <f>'STEP 1 - ENTER DATA HERE'!$B$3</f>
        <v>#VALUE!</v>
      </c>
      <c r="D37" t="s">
        <v>39</v>
      </c>
      <c r="F37" t="str">
        <f>'STEP 1 - ENTER DATA HERE'!BD4</f>
        <v>To be defined</v>
      </c>
      <c r="M37" s="156">
        <f>'STEP 1 - ENTER DATA HERE'!BD26</f>
        <v>0</v>
      </c>
      <c r="N37" s="120" t="s">
        <v>245</v>
      </c>
      <c r="X37">
        <f>'STEP 1 - ENTER DATA HERE'!BD29</f>
        <v>0</v>
      </c>
      <c r="Y37">
        <f t="shared" si="0"/>
        <v>0</v>
      </c>
      <c r="Z37" t="str">
        <f>'STEP 1 - ENTER DATA HERE'!BD28</f>
        <v/>
      </c>
      <c r="AA37" s="118">
        <f>'STEP 1 - ENTER DATA HERE'!BC32</f>
        <v>0</v>
      </c>
      <c r="AB37" t="e">
        <f>SQRT(Z37*Z37+AA37*AA37)</f>
        <v>#VALUE!</v>
      </c>
      <c r="AC37" t="e">
        <f>AB37*Y37</f>
        <v>#VALUE!</v>
      </c>
      <c r="AD37" t="e">
        <f>AB37*V37</f>
        <v>#VALUE!</v>
      </c>
      <c r="AE37" t="e">
        <f>AB37*W37</f>
        <v>#VALUE!</v>
      </c>
      <c r="AF37" t="e">
        <f>AB37*X37</f>
        <v>#VALUE!</v>
      </c>
      <c r="AG37" t="e">
        <f>Z37*V37</f>
        <v>#VALUE!</v>
      </c>
      <c r="AH37" t="e">
        <f>Z37*W37</f>
        <v>#VALUE!</v>
      </c>
      <c r="AI37" t="e">
        <f>Z37*X37</f>
        <v>#VALUE!</v>
      </c>
      <c r="AJ37">
        <f>AA37*V37</f>
        <v>0</v>
      </c>
      <c r="AK37">
        <f>AA37*W37</f>
        <v>0</v>
      </c>
      <c r="AL37">
        <f>AA37*X37</f>
        <v>0</v>
      </c>
    </row>
    <row r="38" spans="1:38">
      <c r="A38" t="str">
        <f>'STEP 1 - ENTER DATA HERE'!$B$6</f>
        <v>Partner Section</v>
      </c>
      <c r="C38" t="e" vm="1">
        <f>'STEP 1 - ENTER DATA HERE'!$B$3</f>
        <v>#VALUE!</v>
      </c>
      <c r="D38" t="s">
        <v>39</v>
      </c>
      <c r="F38" t="str">
        <f>'STEP 1 - ENTER DATA HERE'!BE4</f>
        <v>To be defined</v>
      </c>
      <c r="M38" s="156">
        <f>'STEP 1 - ENTER DATA HERE'!BE26</f>
        <v>0</v>
      </c>
      <c r="N38" s="120" t="s">
        <v>245</v>
      </c>
      <c r="X38">
        <f>'STEP 1 - ENTER DATA HERE'!BE29</f>
        <v>0</v>
      </c>
      <c r="Y38">
        <f t="shared" si="0"/>
        <v>0</v>
      </c>
      <c r="Z38" t="str">
        <f>'STEP 1 - ENTER DATA HERE'!BE28</f>
        <v/>
      </c>
      <c r="AA38" s="118">
        <f>'STEP 1 - ENTER DATA HERE'!BD32</f>
        <v>0</v>
      </c>
      <c r="AB38" t="e">
        <f>SQRT(Z38*Z38+AA38*AA38)</f>
        <v>#VALUE!</v>
      </c>
      <c r="AC38" t="e">
        <f>AB38*Y38</f>
        <v>#VALUE!</v>
      </c>
      <c r="AD38" t="e">
        <f>AB38*V38</f>
        <v>#VALUE!</v>
      </c>
      <c r="AE38" t="e">
        <f>AB38*W38</f>
        <v>#VALUE!</v>
      </c>
      <c r="AF38" t="e">
        <f>AB38*X38</f>
        <v>#VALUE!</v>
      </c>
      <c r="AG38" t="e">
        <f>Z38*V38</f>
        <v>#VALUE!</v>
      </c>
      <c r="AH38" t="e">
        <f>Z38*W38</f>
        <v>#VALUE!</v>
      </c>
      <c r="AI38" t="e">
        <f>Z38*X38</f>
        <v>#VALUE!</v>
      </c>
      <c r="AJ38">
        <f>AA38*V38</f>
        <v>0</v>
      </c>
      <c r="AK38">
        <f>AA38*W38</f>
        <v>0</v>
      </c>
      <c r="AL38">
        <f>AA38*X38</f>
        <v>0</v>
      </c>
    </row>
    <row r="39" spans="1:38">
      <c r="A39" t="str">
        <f>'STEP 1 - ENTER DATA HERE'!$B$6</f>
        <v>Partner Section</v>
      </c>
      <c r="C39" t="e" vm="1">
        <f>'STEP 1 - ENTER DATA HERE'!$B$3</f>
        <v>#VALUE!</v>
      </c>
      <c r="D39" t="s">
        <v>39</v>
      </c>
      <c r="F39" t="str">
        <f>'STEP 1 - ENTER DATA HERE'!BF4</f>
        <v>To be defined</v>
      </c>
      <c r="M39" s="120">
        <f>'STEP 1 - ENTER DATA HERE'!BI29</f>
        <v>0</v>
      </c>
      <c r="N39" s="120" t="s">
        <v>95</v>
      </c>
      <c r="X39">
        <f>'STEP 1 - ENTER DATA HERE'!BF29</f>
        <v>0</v>
      </c>
      <c r="Y39">
        <f t="shared" si="0"/>
        <v>0</v>
      </c>
      <c r="Z39" t="str">
        <f>'STEP 1 - ENTER DATA HERE'!BF28</f>
        <v/>
      </c>
      <c r="AA39" s="118">
        <f>'STEP 1 - ENTER DATA HERE'!BE32</f>
        <v>0</v>
      </c>
      <c r="AB39" t="e">
        <f>SQRT(Z39*Z39+AA39*AA39)</f>
        <v>#VALUE!</v>
      </c>
      <c r="AC39" t="e">
        <f>AB39*Y39</f>
        <v>#VALUE!</v>
      </c>
      <c r="AD39" t="e">
        <f>AB39*V39</f>
        <v>#VALUE!</v>
      </c>
      <c r="AE39" t="e">
        <f>AB39*W39</f>
        <v>#VALUE!</v>
      </c>
      <c r="AF39" t="e">
        <f>AB39*X39</f>
        <v>#VALUE!</v>
      </c>
      <c r="AG39" t="e">
        <f>Z39*V39</f>
        <v>#VALUE!</v>
      </c>
      <c r="AH39" t="e">
        <f>Z39*W39</f>
        <v>#VALUE!</v>
      </c>
      <c r="AI39" t="e">
        <f>Z39*X39</f>
        <v>#VALUE!</v>
      </c>
      <c r="AJ39">
        <f>AA39*V39</f>
        <v>0</v>
      </c>
      <c r="AK39">
        <f>AA39*W39</f>
        <v>0</v>
      </c>
      <c r="AL39">
        <f>AA39*X39</f>
        <v>0</v>
      </c>
    </row>
    <row r="40" spans="1:38">
      <c r="A40" t="str">
        <f>'STEP 1 - ENTER DATA HERE'!$B$6</f>
        <v>Partner Section</v>
      </c>
      <c r="C40" t="e" vm="1">
        <f>'STEP 1 - ENTER DATA HERE'!$B$3</f>
        <v>#VALUE!</v>
      </c>
      <c r="D40" t="str">
        <f>'STEP 1 - ENTER DATA HERE'!BI3</f>
        <v>WASTE</v>
      </c>
      <c r="F40" t="str">
        <f>'STEP 1 - ENTER DATA HERE'!BI4</f>
        <v>Non Hazardous Waste</v>
      </c>
      <c r="X40">
        <f>'STEP 1 - ENTER DATA HERE'!BI29</f>
        <v>0</v>
      </c>
      <c r="Y40">
        <f t="shared" si="0"/>
        <v>0</v>
      </c>
      <c r="Z40" t="str">
        <f>'STEP 1 - ENTER DATA HERE'!BI28</f>
        <v/>
      </c>
      <c r="AA40" s="118">
        <f>'STEP 1 - ENTER DATA HERE'!BI32</f>
        <v>0.5</v>
      </c>
      <c r="AB40" t="e">
        <f>SQRT(Z40*Z40+AA40*AA40)</f>
        <v>#VALUE!</v>
      </c>
      <c r="AC40" t="e">
        <f>AB40*Y40</f>
        <v>#VALUE!</v>
      </c>
      <c r="AD40" t="e">
        <f>AB40*V40</f>
        <v>#VALUE!</v>
      </c>
      <c r="AE40" t="e">
        <f>AB40*W40</f>
        <v>#VALUE!</v>
      </c>
      <c r="AF40" t="e">
        <f>AB40*X40</f>
        <v>#VALUE!</v>
      </c>
      <c r="AG40" t="e">
        <f>Z40*V40</f>
        <v>#VALUE!</v>
      </c>
      <c r="AH40" t="e">
        <f>Z40*W40</f>
        <v>#VALUE!</v>
      </c>
      <c r="AI40" t="e">
        <f>Z40*X40</f>
        <v>#VALUE!</v>
      </c>
      <c r="AJ40">
        <f>AA40*V40</f>
        <v>0</v>
      </c>
      <c r="AK40">
        <f>AA40*W40</f>
        <v>0</v>
      </c>
      <c r="AL40">
        <f>AA40*X40</f>
        <v>0</v>
      </c>
    </row>
    <row r="42" spans="1:38">
      <c r="A42" t="s">
        <v>257</v>
      </c>
      <c r="V42">
        <f>SUM(V2:V40)</f>
        <v>0</v>
      </c>
      <c r="W42">
        <f t="shared" ref="W42:Y42" si="27">SUM(W2:W40)</f>
        <v>0</v>
      </c>
      <c r="X42">
        <f t="shared" si="27"/>
        <v>0</v>
      </c>
      <c r="Y42">
        <f t="shared" si="27"/>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1C071-6748-4ACF-8615-CA242DD92B00}">
  <dimension ref="A2:I56"/>
  <sheetViews>
    <sheetView topLeftCell="H1" zoomScale="51" workbookViewId="0">
      <selection activeCell="H5" sqref="H5"/>
    </sheetView>
  </sheetViews>
  <sheetFormatPr defaultColWidth="8.75" defaultRowHeight="15.75"/>
  <cols>
    <col min="1" max="1" width="37.5" bestFit="1" customWidth="1"/>
    <col min="2" max="2" width="13.25" bestFit="1" customWidth="1"/>
    <col min="3" max="6" width="14.5" bestFit="1" customWidth="1"/>
    <col min="8" max="8" width="35.25" bestFit="1" customWidth="1"/>
    <col min="9" max="9" width="13.25" bestFit="1" customWidth="1"/>
    <col min="10" max="10" width="7.75" bestFit="1" customWidth="1"/>
    <col min="11" max="11" width="8.125" bestFit="1" customWidth="1"/>
    <col min="12" max="12" width="8.5" bestFit="1" customWidth="1"/>
    <col min="13" max="13" width="15.625" bestFit="1" customWidth="1"/>
    <col min="14" max="14" width="12.5" bestFit="1" customWidth="1"/>
    <col min="15" max="15" width="6.75" bestFit="1" customWidth="1"/>
    <col min="16" max="16" width="6.5" bestFit="1" customWidth="1"/>
    <col min="17" max="17" width="18.125" bestFit="1" customWidth="1"/>
    <col min="18" max="18" width="17" bestFit="1" customWidth="1"/>
    <col min="19" max="19" width="6.875" bestFit="1" customWidth="1"/>
    <col min="20" max="20" width="17.875" bestFit="1" customWidth="1"/>
    <col min="21" max="21" width="9.375" bestFit="1" customWidth="1"/>
    <col min="22" max="22" width="31" bestFit="1" customWidth="1"/>
    <col min="23" max="23" width="8.875" bestFit="1" customWidth="1"/>
    <col min="24" max="24" width="10.75" bestFit="1" customWidth="1"/>
  </cols>
  <sheetData>
    <row r="2" spans="1:9">
      <c r="A2" s="121" t="s">
        <v>258</v>
      </c>
      <c r="B2" t="s">
        <v>259</v>
      </c>
      <c r="D2" t="s">
        <v>260</v>
      </c>
      <c r="E2" t="s">
        <v>261</v>
      </c>
      <c r="F2" t="s">
        <v>262</v>
      </c>
    </row>
    <row r="3" spans="1:9">
      <c r="A3" s="48" t="s">
        <v>26</v>
      </c>
      <c r="B3">
        <v>0</v>
      </c>
      <c r="D3">
        <v>0</v>
      </c>
      <c r="E3">
        <v>0</v>
      </c>
      <c r="F3">
        <v>0</v>
      </c>
    </row>
    <row r="4" spans="1:9">
      <c r="A4" s="122" t="s">
        <v>45</v>
      </c>
      <c r="B4">
        <v>0</v>
      </c>
      <c r="H4" s="121" t="s">
        <v>201</v>
      </c>
      <c r="I4" t="s">
        <v>259</v>
      </c>
    </row>
    <row r="5" spans="1:9">
      <c r="A5" s="122" t="s">
        <v>46</v>
      </c>
      <c r="B5">
        <v>0</v>
      </c>
      <c r="H5" t="s">
        <v>26</v>
      </c>
      <c r="I5">
        <v>0</v>
      </c>
    </row>
    <row r="6" spans="1:9">
      <c r="A6" s="48" t="s">
        <v>243</v>
      </c>
      <c r="B6">
        <v>0</v>
      </c>
      <c r="D6" t="s">
        <v>263</v>
      </c>
      <c r="H6" t="s">
        <v>243</v>
      </c>
      <c r="I6">
        <v>0</v>
      </c>
    </row>
    <row r="7" spans="1:9">
      <c r="A7" s="122" t="s">
        <v>56</v>
      </c>
      <c r="B7">
        <v>0</v>
      </c>
      <c r="D7" t="s">
        <v>264</v>
      </c>
      <c r="E7">
        <f>D3</f>
        <v>0</v>
      </c>
      <c r="H7" t="s">
        <v>240</v>
      </c>
      <c r="I7">
        <v>0</v>
      </c>
    </row>
    <row r="8" spans="1:9">
      <c r="A8" s="122" t="s">
        <v>55</v>
      </c>
      <c r="B8">
        <v>0</v>
      </c>
      <c r="D8" t="s">
        <v>265</v>
      </c>
      <c r="E8">
        <f>E3</f>
        <v>0</v>
      </c>
      <c r="H8" t="s">
        <v>248</v>
      </c>
      <c r="I8">
        <v>0</v>
      </c>
    </row>
    <row r="9" spans="1:9">
      <c r="A9" s="122" t="s">
        <v>31</v>
      </c>
      <c r="B9">
        <v>0</v>
      </c>
      <c r="D9" t="s">
        <v>266</v>
      </c>
      <c r="E9">
        <f>F3</f>
        <v>0</v>
      </c>
      <c r="H9" t="s">
        <v>246</v>
      </c>
      <c r="I9">
        <v>0</v>
      </c>
    </row>
    <row r="10" spans="1:9">
      <c r="A10" s="122" t="s">
        <v>54</v>
      </c>
      <c r="B10">
        <v>0</v>
      </c>
      <c r="H10" t="s">
        <v>27</v>
      </c>
      <c r="I10">
        <v>0</v>
      </c>
    </row>
    <row r="11" spans="1:9">
      <c r="A11" s="48" t="s">
        <v>240</v>
      </c>
      <c r="B11">
        <v>0</v>
      </c>
      <c r="H11" t="s">
        <v>251</v>
      </c>
      <c r="I11">
        <v>0</v>
      </c>
    </row>
    <row r="12" spans="1:9">
      <c r="A12" s="122" t="s">
        <v>52</v>
      </c>
      <c r="B12">
        <v>0</v>
      </c>
      <c r="H12" t="s">
        <v>254</v>
      </c>
      <c r="I12">
        <v>0</v>
      </c>
    </row>
    <row r="13" spans="1:9">
      <c r="A13" s="122" t="s">
        <v>51</v>
      </c>
      <c r="B13">
        <v>0</v>
      </c>
      <c r="H13" t="s">
        <v>249</v>
      </c>
      <c r="I13">
        <v>0</v>
      </c>
    </row>
    <row r="14" spans="1:9">
      <c r="A14" s="122" t="s">
        <v>50</v>
      </c>
      <c r="B14">
        <v>0</v>
      </c>
      <c r="H14" t="s">
        <v>39</v>
      </c>
      <c r="I14">
        <v>0</v>
      </c>
    </row>
    <row r="15" spans="1:9">
      <c r="A15" s="48" t="s">
        <v>248</v>
      </c>
      <c r="B15">
        <v>0</v>
      </c>
      <c r="H15" t="s">
        <v>253</v>
      </c>
      <c r="I15">
        <v>0</v>
      </c>
    </row>
    <row r="16" spans="1:9">
      <c r="A16" s="122" t="s">
        <v>59</v>
      </c>
      <c r="B16">
        <v>0</v>
      </c>
      <c r="H16" t="s">
        <v>40</v>
      </c>
      <c r="I16">
        <v>0</v>
      </c>
    </row>
    <row r="17" spans="1:9">
      <c r="A17" s="48" t="s">
        <v>246</v>
      </c>
      <c r="B17">
        <v>0</v>
      </c>
      <c r="H17" t="s">
        <v>28</v>
      </c>
      <c r="I17">
        <v>0</v>
      </c>
    </row>
    <row r="18" spans="1:9">
      <c r="A18" s="122" t="s">
        <v>60</v>
      </c>
      <c r="B18">
        <v>0</v>
      </c>
      <c r="H18" t="s">
        <v>30</v>
      </c>
      <c r="I18">
        <v>0</v>
      </c>
    </row>
    <row r="19" spans="1:9">
      <c r="A19" s="122" t="s">
        <v>58</v>
      </c>
      <c r="B19">
        <v>0</v>
      </c>
      <c r="H19" t="s">
        <v>25</v>
      </c>
      <c r="I19">
        <v>0</v>
      </c>
    </row>
    <row r="20" spans="1:9">
      <c r="A20" s="48" t="s">
        <v>27</v>
      </c>
      <c r="B20">
        <v>0</v>
      </c>
      <c r="H20" t="s">
        <v>33</v>
      </c>
      <c r="I20">
        <v>0</v>
      </c>
    </row>
    <row r="21" spans="1:9">
      <c r="A21" s="122" t="s">
        <v>79</v>
      </c>
      <c r="B21">
        <v>0</v>
      </c>
      <c r="H21" t="s">
        <v>53</v>
      </c>
      <c r="I21">
        <v>0</v>
      </c>
    </row>
    <row r="22" spans="1:9">
      <c r="A22" s="122" t="s">
        <v>80</v>
      </c>
      <c r="B22">
        <v>0</v>
      </c>
      <c r="H22" t="s">
        <v>267</v>
      </c>
      <c r="I22">
        <v>0</v>
      </c>
    </row>
    <row r="23" spans="1:9">
      <c r="A23" s="48" t="s">
        <v>251</v>
      </c>
      <c r="B23">
        <v>0</v>
      </c>
    </row>
    <row r="24" spans="1:9">
      <c r="A24" s="122" t="s">
        <v>252</v>
      </c>
      <c r="B24">
        <v>0</v>
      </c>
    </row>
    <row r="25" spans="1:9">
      <c r="A25" s="48" t="s">
        <v>254</v>
      </c>
      <c r="B25">
        <v>0</v>
      </c>
    </row>
    <row r="26" spans="1:9">
      <c r="A26" s="122" t="s">
        <v>71</v>
      </c>
      <c r="B26">
        <v>0</v>
      </c>
    </row>
    <row r="27" spans="1:9">
      <c r="A27" s="122" t="s">
        <v>70</v>
      </c>
      <c r="B27">
        <v>0</v>
      </c>
    </row>
    <row r="28" spans="1:9">
      <c r="A28" s="48" t="s">
        <v>249</v>
      </c>
      <c r="B28">
        <v>0</v>
      </c>
    </row>
    <row r="29" spans="1:9">
      <c r="A29" s="122" t="s">
        <v>61</v>
      </c>
      <c r="B29">
        <v>0</v>
      </c>
    </row>
    <row r="30" spans="1:9">
      <c r="A30" s="122" t="s">
        <v>164</v>
      </c>
      <c r="B30">
        <v>0</v>
      </c>
    </row>
    <row r="31" spans="1:9">
      <c r="A31" s="122" t="s">
        <v>63</v>
      </c>
      <c r="B31">
        <v>0</v>
      </c>
    </row>
    <row r="32" spans="1:9">
      <c r="A32" s="122" t="s">
        <v>62</v>
      </c>
      <c r="B32">
        <v>0</v>
      </c>
    </row>
    <row r="33" spans="1:2">
      <c r="A33" s="48" t="s">
        <v>39</v>
      </c>
      <c r="B33">
        <v>0</v>
      </c>
    </row>
    <row r="34" spans="1:2">
      <c r="A34" s="122" t="s">
        <v>255</v>
      </c>
      <c r="B34">
        <v>0</v>
      </c>
    </row>
    <row r="35" spans="1:2">
      <c r="A35" s="122" t="s">
        <v>256</v>
      </c>
      <c r="B35">
        <v>0</v>
      </c>
    </row>
    <row r="36" spans="1:2">
      <c r="A36" s="122" t="s">
        <v>74</v>
      </c>
      <c r="B36">
        <v>0</v>
      </c>
    </row>
    <row r="37" spans="1:2">
      <c r="A37" s="48" t="s">
        <v>253</v>
      </c>
      <c r="B37">
        <v>0</v>
      </c>
    </row>
    <row r="38" spans="1:2">
      <c r="A38" s="122" t="s">
        <v>68</v>
      </c>
      <c r="B38">
        <v>0</v>
      </c>
    </row>
    <row r="39" spans="1:2">
      <c r="A39" s="122" t="s">
        <v>66</v>
      </c>
      <c r="B39">
        <v>0</v>
      </c>
    </row>
    <row r="40" spans="1:2">
      <c r="A40" s="122" t="s">
        <v>69</v>
      </c>
      <c r="B40">
        <v>0</v>
      </c>
    </row>
    <row r="41" spans="1:2">
      <c r="A41" s="122" t="s">
        <v>67</v>
      </c>
      <c r="B41">
        <v>0</v>
      </c>
    </row>
    <row r="42" spans="1:2">
      <c r="A42" s="48" t="s">
        <v>40</v>
      </c>
      <c r="B42">
        <v>0</v>
      </c>
    </row>
    <row r="43" spans="1:2">
      <c r="A43" s="122" t="s">
        <v>75</v>
      </c>
      <c r="B43">
        <v>0</v>
      </c>
    </row>
    <row r="44" spans="1:2">
      <c r="A44" s="48" t="s">
        <v>28</v>
      </c>
      <c r="B44">
        <v>0</v>
      </c>
    </row>
    <row r="45" spans="1:2">
      <c r="A45" s="122" t="s">
        <v>49</v>
      </c>
      <c r="B45">
        <v>0</v>
      </c>
    </row>
    <row r="46" spans="1:2">
      <c r="A46" s="122" t="s">
        <v>48</v>
      </c>
      <c r="B46">
        <v>0</v>
      </c>
    </row>
    <row r="47" spans="1:2">
      <c r="A47" s="48" t="s">
        <v>30</v>
      </c>
      <c r="B47">
        <v>0</v>
      </c>
    </row>
    <row r="48" spans="1:2">
      <c r="A48" s="122" t="s">
        <v>53</v>
      </c>
      <c r="B48">
        <v>0</v>
      </c>
    </row>
    <row r="49" spans="1:2">
      <c r="A49" s="48" t="s">
        <v>25</v>
      </c>
      <c r="B49">
        <v>0</v>
      </c>
    </row>
    <row r="50" spans="1:2">
      <c r="A50" s="122" t="s">
        <v>43</v>
      </c>
      <c r="B50">
        <v>0</v>
      </c>
    </row>
    <row r="51" spans="1:2">
      <c r="A51" s="122" t="s">
        <v>44</v>
      </c>
      <c r="B51">
        <v>0</v>
      </c>
    </row>
    <row r="52" spans="1:2">
      <c r="A52" s="48" t="s">
        <v>33</v>
      </c>
      <c r="B52">
        <v>0</v>
      </c>
    </row>
    <row r="53" spans="1:2">
      <c r="A53" s="122" t="s">
        <v>57</v>
      </c>
      <c r="B53">
        <v>0</v>
      </c>
    </row>
    <row r="54" spans="1:2">
      <c r="A54" s="48" t="s">
        <v>53</v>
      </c>
      <c r="B54">
        <v>0</v>
      </c>
    </row>
    <row r="55" spans="1:2">
      <c r="A55" s="122" t="s">
        <v>53</v>
      </c>
      <c r="B55">
        <v>0</v>
      </c>
    </row>
    <row r="56" spans="1:2">
      <c r="A56" s="48" t="s">
        <v>267</v>
      </c>
      <c r="B56">
        <v>0</v>
      </c>
    </row>
  </sheetData>
  <pageMargins left="0.7" right="0.7" top="0.75" bottom="0.75" header="0.3" footer="0.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F0EF2-9A7F-4DF2-B66A-66B9F590AD83}">
  <dimension ref="A2:K21"/>
  <sheetViews>
    <sheetView zoomScale="66" workbookViewId="0">
      <selection activeCell="I16" sqref="I16"/>
    </sheetView>
  </sheetViews>
  <sheetFormatPr defaultColWidth="11" defaultRowHeight="15.75"/>
  <cols>
    <col min="1" max="1" width="35.375" bestFit="1" customWidth="1"/>
    <col min="2" max="2" width="17" bestFit="1" customWidth="1"/>
    <col min="3" max="3" width="13.25" bestFit="1" customWidth="1"/>
    <col min="4" max="4" width="23.5" bestFit="1" customWidth="1"/>
  </cols>
  <sheetData>
    <row r="2" spans="1:11">
      <c r="A2" s="121" t="s">
        <v>201</v>
      </c>
      <c r="B2" s="121" t="s">
        <v>225</v>
      </c>
      <c r="C2" t="s">
        <v>259</v>
      </c>
      <c r="D2" s="124"/>
    </row>
    <row r="3" spans="1:11">
      <c r="A3" t="s">
        <v>26</v>
      </c>
      <c r="B3" t="s">
        <v>268</v>
      </c>
      <c r="C3">
        <v>0</v>
      </c>
      <c r="D3" s="124"/>
    </row>
    <row r="4" spans="1:11">
      <c r="A4" t="s">
        <v>243</v>
      </c>
      <c r="B4" t="s">
        <v>268</v>
      </c>
      <c r="C4">
        <v>0</v>
      </c>
      <c r="D4" s="124"/>
      <c r="E4" s="177" t="s">
        <v>269</v>
      </c>
      <c r="F4" s="177"/>
      <c r="G4" s="177"/>
      <c r="H4" s="177"/>
      <c r="I4" s="177"/>
      <c r="J4" s="177"/>
      <c r="K4" s="177"/>
    </row>
    <row r="5" spans="1:11">
      <c r="A5" t="s">
        <v>240</v>
      </c>
      <c r="B5" t="s">
        <v>268</v>
      </c>
      <c r="C5">
        <v>0</v>
      </c>
      <c r="D5" s="124"/>
      <c r="E5" s="177"/>
      <c r="F5" s="177"/>
      <c r="G5" s="177"/>
      <c r="H5" s="177"/>
      <c r="I5" s="177"/>
      <c r="J5" s="177"/>
      <c r="K5" s="177"/>
    </row>
    <row r="6" spans="1:11">
      <c r="A6" t="s">
        <v>248</v>
      </c>
      <c r="B6" t="s">
        <v>268</v>
      </c>
      <c r="C6">
        <v>0</v>
      </c>
      <c r="D6" s="124"/>
      <c r="E6" s="177"/>
      <c r="F6" s="177"/>
      <c r="G6" s="177"/>
      <c r="H6" s="177"/>
      <c r="I6" s="177"/>
      <c r="J6" s="177"/>
      <c r="K6" s="177"/>
    </row>
    <row r="7" spans="1:11">
      <c r="A7" t="s">
        <v>246</v>
      </c>
      <c r="B7" t="s">
        <v>268</v>
      </c>
      <c r="C7">
        <v>0</v>
      </c>
      <c r="D7" s="124"/>
      <c r="E7" s="177"/>
      <c r="F7" s="177"/>
      <c r="G7" s="177"/>
      <c r="H7" s="177"/>
      <c r="I7" s="177"/>
      <c r="J7" s="177"/>
      <c r="K7" s="177"/>
    </row>
    <row r="8" spans="1:11">
      <c r="A8" t="s">
        <v>27</v>
      </c>
      <c r="B8" t="s">
        <v>268</v>
      </c>
      <c r="C8">
        <v>0</v>
      </c>
      <c r="D8" s="124"/>
      <c r="E8" s="177"/>
      <c r="F8" s="177"/>
      <c r="G8" s="177"/>
      <c r="H8" s="177"/>
      <c r="I8" s="177"/>
      <c r="J8" s="177"/>
      <c r="K8" s="177"/>
    </row>
    <row r="9" spans="1:11">
      <c r="A9" t="s">
        <v>251</v>
      </c>
      <c r="B9" t="s">
        <v>268</v>
      </c>
      <c r="C9">
        <v>0</v>
      </c>
      <c r="D9" s="124"/>
      <c r="E9" s="177"/>
      <c r="F9" s="177"/>
      <c r="G9" s="177"/>
      <c r="H9" s="177"/>
      <c r="I9" s="177"/>
      <c r="J9" s="177"/>
      <c r="K9" s="177"/>
    </row>
    <row r="10" spans="1:11">
      <c r="A10" t="s">
        <v>254</v>
      </c>
      <c r="B10" t="s">
        <v>268</v>
      </c>
      <c r="C10">
        <v>0</v>
      </c>
      <c r="D10" s="124"/>
      <c r="H10" s="125" t="s">
        <v>270</v>
      </c>
    </row>
    <row r="11" spans="1:11">
      <c r="A11" t="s">
        <v>249</v>
      </c>
      <c r="B11" t="s">
        <v>268</v>
      </c>
      <c r="C11">
        <v>0</v>
      </c>
      <c r="D11" s="124"/>
      <c r="H11" s="125" t="s">
        <v>270</v>
      </c>
    </row>
    <row r="12" spans="1:11">
      <c r="A12" t="s">
        <v>39</v>
      </c>
      <c r="B12" t="s">
        <v>268</v>
      </c>
      <c r="C12">
        <v>0</v>
      </c>
      <c r="D12" s="124"/>
      <c r="H12" s="125" t="s">
        <v>270</v>
      </c>
    </row>
    <row r="13" spans="1:11">
      <c r="A13" t="s">
        <v>253</v>
      </c>
      <c r="B13" t="s">
        <v>268</v>
      </c>
      <c r="C13">
        <v>0</v>
      </c>
      <c r="D13" s="124"/>
      <c r="H13" s="125" t="s">
        <v>270</v>
      </c>
    </row>
    <row r="14" spans="1:11">
      <c r="A14" t="s">
        <v>40</v>
      </c>
      <c r="B14" t="s">
        <v>268</v>
      </c>
      <c r="C14">
        <v>0</v>
      </c>
      <c r="D14" s="124"/>
      <c r="H14" s="125" t="s">
        <v>270</v>
      </c>
    </row>
    <row r="15" spans="1:11">
      <c r="A15" t="s">
        <v>28</v>
      </c>
      <c r="B15" t="s">
        <v>268</v>
      </c>
      <c r="C15">
        <v>0</v>
      </c>
      <c r="D15" s="124"/>
      <c r="H15" s="125" t="s">
        <v>270</v>
      </c>
    </row>
    <row r="16" spans="1:11">
      <c r="A16" t="s">
        <v>30</v>
      </c>
      <c r="B16" t="s">
        <v>268</v>
      </c>
      <c r="C16">
        <v>0</v>
      </c>
      <c r="D16" s="124"/>
      <c r="H16" s="125" t="s">
        <v>270</v>
      </c>
    </row>
    <row r="17" spans="1:8">
      <c r="A17" t="s">
        <v>25</v>
      </c>
      <c r="B17">
        <v>0</v>
      </c>
      <c r="C17">
        <v>0</v>
      </c>
      <c r="H17" s="125" t="s">
        <v>270</v>
      </c>
    </row>
    <row r="18" spans="1:8">
      <c r="B18" t="s">
        <v>268</v>
      </c>
      <c r="C18">
        <v>0</v>
      </c>
      <c r="H18" s="125" t="s">
        <v>270</v>
      </c>
    </row>
    <row r="19" spans="1:8">
      <c r="A19" t="s">
        <v>33</v>
      </c>
      <c r="B19" t="s">
        <v>268</v>
      </c>
      <c r="C19">
        <v>0</v>
      </c>
      <c r="H19" s="125" t="s">
        <v>270</v>
      </c>
    </row>
    <row r="20" spans="1:8">
      <c r="A20" t="s">
        <v>53</v>
      </c>
      <c r="B20" t="s">
        <v>268</v>
      </c>
      <c r="C20">
        <v>0</v>
      </c>
      <c r="D20" s="128" t="e">
        <f>SUMSQ(B3:B19)^0.5/C20</f>
        <v>#DIV/0!</v>
      </c>
      <c r="E20" t="s">
        <v>271</v>
      </c>
      <c r="F20" s="126" t="s">
        <v>272</v>
      </c>
      <c r="G20" s="126" t="s">
        <v>272</v>
      </c>
      <c r="H20" s="127" t="s">
        <v>273</v>
      </c>
    </row>
    <row r="21" spans="1:8">
      <c r="A21" t="s">
        <v>267</v>
      </c>
      <c r="C21">
        <v>0</v>
      </c>
    </row>
  </sheetData>
  <mergeCells count="1">
    <mergeCell ref="E4:K9"/>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7A5DA6-06E9-463E-AE3B-1FAD3B8A0CCB}">
  <dimension ref="A1:G9"/>
  <sheetViews>
    <sheetView workbookViewId="0">
      <selection activeCell="AG27" sqref="AG27"/>
    </sheetView>
  </sheetViews>
  <sheetFormatPr defaultRowHeight="15.75"/>
  <cols>
    <col min="1" max="1" width="27.875" customWidth="1"/>
    <col min="3" max="3" width="13.5" customWidth="1"/>
  </cols>
  <sheetData>
    <row r="1" spans="1:7">
      <c r="A1" t="s">
        <v>274</v>
      </c>
      <c r="B1">
        <v>2018</v>
      </c>
      <c r="C1">
        <v>2019</v>
      </c>
      <c r="D1">
        <v>2020</v>
      </c>
      <c r="E1">
        <v>2021</v>
      </c>
      <c r="F1">
        <v>2022</v>
      </c>
      <c r="G1">
        <v>2023</v>
      </c>
    </row>
    <row r="2" spans="1:7" ht="30.75">
      <c r="A2" s="90" t="s">
        <v>66</v>
      </c>
      <c r="B2" s="90">
        <v>0.11</v>
      </c>
      <c r="C2" s="62">
        <f>0.11/1.035</f>
        <v>0.10628019323671499</v>
      </c>
      <c r="D2">
        <f>0.11/1.068</f>
        <v>0.10299625468164793</v>
      </c>
      <c r="E2">
        <f>0.11/1.118</f>
        <v>9.8389982110912336E-2</v>
      </c>
      <c r="F2">
        <f>0.11/1.216</f>
        <v>9.0460526315789477E-2</v>
      </c>
      <c r="G2">
        <f>0.11/1.299</f>
        <v>8.4680523479599701E-2</v>
      </c>
    </row>
    <row r="3" spans="1:7" ht="30.75">
      <c r="A3" s="90" t="s">
        <v>70</v>
      </c>
      <c r="B3" s="90">
        <v>0.11</v>
      </c>
      <c r="C3" s="62">
        <f>0.11/1.035</f>
        <v>0.10628019323671499</v>
      </c>
      <c r="D3">
        <f>0.11/1.068</f>
        <v>0.10299625468164793</v>
      </c>
      <c r="E3">
        <f>0.11/1.118</f>
        <v>9.8389982110912336E-2</v>
      </c>
      <c r="F3">
        <f>0.11/1.216</f>
        <v>9.0460526315789477E-2</v>
      </c>
      <c r="G3">
        <f>0.11/1.299</f>
        <v>8.4680523479599701E-2</v>
      </c>
    </row>
    <row r="4" spans="1:7" ht="61.5">
      <c r="A4" s="90" t="s">
        <v>167</v>
      </c>
      <c r="B4" s="90">
        <v>0.7</v>
      </c>
      <c r="C4" s="62">
        <f>0.7/1.035</f>
        <v>0.67632850241545894</v>
      </c>
      <c r="D4">
        <f>B4/1.068</f>
        <v>0.65543071161048683</v>
      </c>
      <c r="E4">
        <f>B4/1.118</f>
        <v>0.62611806797853298</v>
      </c>
      <c r="F4">
        <f>B4/1.216</f>
        <v>0.57565789473684204</v>
      </c>
      <c r="G4">
        <f>B4/1.299</f>
        <v>0.53887605850654352</v>
      </c>
    </row>
    <row r="5" spans="1:7" ht="30.75">
      <c r="A5" s="90" t="s">
        <v>178</v>
      </c>
      <c r="B5" s="90">
        <v>0.22</v>
      </c>
      <c r="C5" s="62">
        <f>0.22/1.035</f>
        <v>0.21256038647342998</v>
      </c>
      <c r="D5">
        <f>B5/1.068</f>
        <v>0.20599250936329586</v>
      </c>
      <c r="E5">
        <f>B5/1.118</f>
        <v>0.19677996422182467</v>
      </c>
      <c r="F5">
        <f>B5/1.216</f>
        <v>0.18092105263157895</v>
      </c>
      <c r="G5">
        <f>B5/1.299</f>
        <v>0.1693610469591994</v>
      </c>
    </row>
    <row r="6" spans="1:7">
      <c r="A6" s="90" t="s">
        <v>189</v>
      </c>
      <c r="B6" s="90"/>
      <c r="C6" s="62">
        <f>0.472/0.969</f>
        <v>0.48710010319917441</v>
      </c>
      <c r="D6">
        <v>0.47199999999999998</v>
      </c>
      <c r="E6">
        <f>D6/1.047</f>
        <v>0.45081184336198665</v>
      </c>
      <c r="F6">
        <f>D6/1.138</f>
        <v>0.41476274165202109</v>
      </c>
      <c r="G6">
        <f>D6/1.217</f>
        <v>0.38783894823336068</v>
      </c>
    </row>
    <row r="7" spans="1:7" ht="30.75">
      <c r="A7" s="90" t="s">
        <v>190</v>
      </c>
      <c r="B7" s="90">
        <v>0.17</v>
      </c>
      <c r="C7" s="62">
        <f>0.17/1.035</f>
        <v>0.16425120772946863</v>
      </c>
      <c r="D7">
        <f>B7/1.068</f>
        <v>0.15917602996254682</v>
      </c>
      <c r="E7">
        <f>B7/1.118</f>
        <v>0.15205724508050089</v>
      </c>
      <c r="F7">
        <f>B7/1.216</f>
        <v>0.13980263157894737</v>
      </c>
      <c r="G7">
        <f>B7/1.299</f>
        <v>0.13086989992301773</v>
      </c>
    </row>
    <row r="8" spans="1:7" ht="61.5">
      <c r="A8" s="90" t="s">
        <v>191</v>
      </c>
      <c r="B8" s="90">
        <v>0.32</v>
      </c>
      <c r="C8" s="62">
        <f>0.32/1.035</f>
        <v>0.3091787439613527</v>
      </c>
      <c r="D8">
        <f t="shared" ref="D8:D9" si="0">B8/1.068</f>
        <v>0.29962546816479402</v>
      </c>
      <c r="E8">
        <f t="shared" ref="E8:E9" si="1">B8/1.118</f>
        <v>0.28622540250447226</v>
      </c>
      <c r="F8">
        <f t="shared" ref="F8:F9" si="2">B8/1.216</f>
        <v>0.26315789473684209</v>
      </c>
      <c r="G8">
        <f t="shared" ref="G8:G9" si="3">B8/1.299</f>
        <v>0.24634334103156275</v>
      </c>
    </row>
    <row r="9" spans="1:7" ht="33">
      <c r="A9" s="49" t="s">
        <v>193</v>
      </c>
      <c r="B9" s="49">
        <v>0.36699999999999999</v>
      </c>
      <c r="C9" s="62">
        <f>0.367/1.035</f>
        <v>0.35458937198067636</v>
      </c>
      <c r="D9">
        <f t="shared" si="0"/>
        <v>0.34363295880149808</v>
      </c>
      <c r="E9">
        <f t="shared" si="1"/>
        <v>0.32826475849731662</v>
      </c>
      <c r="F9">
        <f t="shared" si="2"/>
        <v>0.30180921052631582</v>
      </c>
      <c r="G9">
        <f t="shared" si="3"/>
        <v>0.28252501924557355</v>
      </c>
    </row>
  </sheetData>
  <dataValidations count="1">
    <dataValidation allowBlank="1" showInputMessage="1" showErrorMessage="1" promptTitle="Comments" prompt="Please write any information that you think might be relevant, any questions you have or doubts about the data. We are here to help! Please do not hesitate getting in touch with us to troubleshoot your issues. Contact us at william.gagnon@toronto.msf.org" sqref="C8:C9" xr:uid="{1C10594A-7F19-4290-959A-15D1EF20E871}"/>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8CA2E-BA9E-254C-B13D-B726AD7DC8B0}">
  <sheetPr>
    <tabColor theme="2" tint="-0.749992370372631"/>
  </sheetPr>
  <dimension ref="A1:S229"/>
  <sheetViews>
    <sheetView workbookViewId="0">
      <selection activeCell="F65" sqref="F65"/>
    </sheetView>
  </sheetViews>
  <sheetFormatPr defaultColWidth="11" defaultRowHeight="15.75"/>
  <cols>
    <col min="1" max="1" width="22.625" customWidth="1"/>
    <col min="2" max="2" width="14.125" customWidth="1"/>
    <col min="3" max="3" width="21.375" customWidth="1"/>
    <col min="5" max="5" width="26.875" bestFit="1" customWidth="1"/>
    <col min="6" max="6" width="34.5" style="48" bestFit="1" customWidth="1"/>
  </cols>
  <sheetData>
    <row r="1" spans="1:19" s="38" customFormat="1">
      <c r="A1" s="38" t="s">
        <v>96</v>
      </c>
      <c r="B1" s="38" t="s">
        <v>275</v>
      </c>
      <c r="C1" s="38" t="s">
        <v>105</v>
      </c>
      <c r="D1" s="141" t="s">
        <v>23</v>
      </c>
      <c r="E1" s="2" t="s">
        <v>276</v>
      </c>
      <c r="F1" s="46" t="s">
        <v>277</v>
      </c>
      <c r="G1" s="38" t="s">
        <v>278</v>
      </c>
      <c r="K1" s="38" t="s">
        <v>279</v>
      </c>
      <c r="S1" s="38" t="s">
        <v>280</v>
      </c>
    </row>
    <row r="2" spans="1:19">
      <c r="A2" t="s">
        <v>97</v>
      </c>
      <c r="B2">
        <v>2018</v>
      </c>
      <c r="C2" t="s">
        <v>281</v>
      </c>
      <c r="D2" s="142" t="s">
        <v>282</v>
      </c>
      <c r="E2" s="144" t="s">
        <v>283</v>
      </c>
      <c r="F2" s="146">
        <v>1.1100000000000001</v>
      </c>
      <c r="G2" t="s">
        <v>284</v>
      </c>
      <c r="K2" t="s">
        <v>285</v>
      </c>
      <c r="S2" t="s">
        <v>90</v>
      </c>
    </row>
    <row r="3" spans="1:19">
      <c r="A3" t="s">
        <v>286</v>
      </c>
      <c r="B3">
        <v>2019</v>
      </c>
      <c r="C3" t="s">
        <v>287</v>
      </c>
      <c r="D3" s="143" t="s">
        <v>288</v>
      </c>
      <c r="E3" s="145" t="s">
        <v>283</v>
      </c>
      <c r="F3" s="147">
        <v>1.095</v>
      </c>
      <c r="G3" t="s">
        <v>151</v>
      </c>
      <c r="K3" s="140" t="s">
        <v>289</v>
      </c>
      <c r="S3" t="s">
        <v>290</v>
      </c>
    </row>
    <row r="4" spans="1:19">
      <c r="A4" t="s">
        <v>291</v>
      </c>
      <c r="B4">
        <v>2020</v>
      </c>
      <c r="C4" t="s">
        <v>292</v>
      </c>
      <c r="D4" s="142" t="s">
        <v>293</v>
      </c>
      <c r="E4" s="144" t="s">
        <v>283</v>
      </c>
      <c r="F4" s="148">
        <v>0.97599999999999998</v>
      </c>
      <c r="G4" t="s">
        <v>294</v>
      </c>
    </row>
    <row r="5" spans="1:19">
      <c r="A5" t="s">
        <v>171</v>
      </c>
      <c r="B5">
        <v>2021</v>
      </c>
      <c r="C5" t="s">
        <v>295</v>
      </c>
      <c r="D5" s="143" t="s">
        <v>296</v>
      </c>
      <c r="E5" s="145" t="s">
        <v>283</v>
      </c>
      <c r="F5" s="147">
        <v>0.67900000000000005</v>
      </c>
      <c r="G5" t="s">
        <v>297</v>
      </c>
    </row>
    <row r="6" spans="1:19">
      <c r="B6">
        <v>2022</v>
      </c>
      <c r="D6" s="142" t="s">
        <v>298</v>
      </c>
      <c r="E6" s="144" t="s">
        <v>283</v>
      </c>
      <c r="F6" s="148">
        <v>0.39100000000000001</v>
      </c>
      <c r="G6" s="47"/>
    </row>
    <row r="7" spans="1:19">
      <c r="B7">
        <v>2023</v>
      </c>
      <c r="D7" s="143" t="s">
        <v>299</v>
      </c>
      <c r="E7" s="145" t="s">
        <v>283</v>
      </c>
      <c r="F7" s="147">
        <v>0.317</v>
      </c>
      <c r="G7" s="47"/>
    </row>
    <row r="8" spans="1:19">
      <c r="B8">
        <v>2024</v>
      </c>
      <c r="D8" s="142" t="s">
        <v>300</v>
      </c>
      <c r="E8" s="144" t="s">
        <v>283</v>
      </c>
      <c r="F8" s="148">
        <v>0.16400000000000001</v>
      </c>
      <c r="G8" s="47"/>
    </row>
    <row r="9" spans="1:19">
      <c r="B9">
        <v>2025</v>
      </c>
      <c r="D9" s="143" t="s">
        <v>301</v>
      </c>
      <c r="E9" s="145" t="s">
        <v>283</v>
      </c>
      <c r="F9" s="147">
        <v>0.128</v>
      </c>
      <c r="G9" s="47"/>
    </row>
    <row r="10" spans="1:19">
      <c r="B10">
        <v>2026</v>
      </c>
      <c r="D10" s="142" t="s">
        <v>302</v>
      </c>
      <c r="E10" s="144" t="s">
        <v>283</v>
      </c>
      <c r="F10" s="146">
        <v>3.2000000000000001E-2</v>
      </c>
      <c r="G10" s="47"/>
    </row>
    <row r="11" spans="1:19">
      <c r="B11">
        <v>2027</v>
      </c>
      <c r="D11" s="143" t="s">
        <v>303</v>
      </c>
      <c r="E11" s="145" t="s">
        <v>283</v>
      </c>
      <c r="F11" s="147">
        <v>2.5000000000000001E-2</v>
      </c>
      <c r="G11" s="47"/>
    </row>
    <row r="12" spans="1:19">
      <c r="B12">
        <v>2028</v>
      </c>
      <c r="D12" s="142" t="s">
        <v>304</v>
      </c>
      <c r="E12" s="144" t="s">
        <v>305</v>
      </c>
      <c r="F12" s="146">
        <v>1.1100000000000001</v>
      </c>
      <c r="G12" s="47"/>
    </row>
    <row r="13" spans="1:19">
      <c r="B13">
        <v>2029</v>
      </c>
      <c r="D13" s="143" t="s">
        <v>306</v>
      </c>
      <c r="E13" s="145" t="s">
        <v>305</v>
      </c>
      <c r="F13" s="149">
        <v>1.1100000000000001</v>
      </c>
      <c r="G13" s="47"/>
    </row>
    <row r="14" spans="1:19">
      <c r="B14">
        <v>2030</v>
      </c>
      <c r="D14" s="142" t="s">
        <v>307</v>
      </c>
      <c r="E14" s="144" t="s">
        <v>305</v>
      </c>
      <c r="F14" s="146">
        <v>1.1100000000000001</v>
      </c>
      <c r="G14" s="47"/>
    </row>
    <row r="15" spans="1:19">
      <c r="B15">
        <v>2031</v>
      </c>
      <c r="D15" s="143" t="s">
        <v>308</v>
      </c>
      <c r="E15" s="145" t="s">
        <v>305</v>
      </c>
      <c r="F15" s="149">
        <v>1.1100000000000001</v>
      </c>
      <c r="G15" s="47"/>
    </row>
    <row r="16" spans="1:19">
      <c r="B16">
        <v>2032</v>
      </c>
      <c r="D16" s="142" t="s">
        <v>309</v>
      </c>
      <c r="E16" s="144" t="s">
        <v>305</v>
      </c>
      <c r="F16" s="146">
        <v>1.1100000000000001</v>
      </c>
      <c r="G16" s="47"/>
    </row>
    <row r="17" spans="2:7">
      <c r="B17">
        <v>2033</v>
      </c>
      <c r="D17" s="143" t="s">
        <v>310</v>
      </c>
      <c r="E17" s="145" t="s">
        <v>305</v>
      </c>
      <c r="F17" s="149">
        <v>1.1100000000000001</v>
      </c>
      <c r="G17" s="47"/>
    </row>
    <row r="18" spans="2:7">
      <c r="B18">
        <v>2034</v>
      </c>
      <c r="D18" s="142" t="s">
        <v>311</v>
      </c>
      <c r="E18" s="144" t="s">
        <v>305</v>
      </c>
      <c r="F18" s="146">
        <v>1.1100000000000001</v>
      </c>
      <c r="G18" s="47"/>
    </row>
    <row r="19" spans="2:7">
      <c r="B19">
        <v>2035</v>
      </c>
      <c r="D19" s="143" t="s">
        <v>312</v>
      </c>
      <c r="E19" s="145" t="s">
        <v>305</v>
      </c>
      <c r="F19" s="149">
        <v>1.1100000000000001</v>
      </c>
      <c r="G19" s="47"/>
    </row>
    <row r="20" spans="2:7">
      <c r="B20">
        <v>2036</v>
      </c>
      <c r="D20" s="142" t="s">
        <v>313</v>
      </c>
      <c r="E20" s="144" t="s">
        <v>283</v>
      </c>
      <c r="F20" s="146">
        <v>1.262</v>
      </c>
      <c r="G20" s="47"/>
    </row>
    <row r="21" spans="2:7">
      <c r="B21">
        <v>2037</v>
      </c>
      <c r="D21" s="143" t="s">
        <v>314</v>
      </c>
      <c r="E21" s="145" t="s">
        <v>283</v>
      </c>
      <c r="F21" s="147">
        <v>0.73399999999999999</v>
      </c>
      <c r="G21" s="47"/>
    </row>
    <row r="22" spans="2:7">
      <c r="B22">
        <v>2038</v>
      </c>
      <c r="D22" s="142" t="e" vm="1">
        <v>#VALUE!</v>
      </c>
      <c r="E22" s="144" t="s">
        <v>315</v>
      </c>
      <c r="F22" s="148">
        <v>0.105</v>
      </c>
      <c r="G22" s="47"/>
    </row>
    <row r="23" spans="2:7">
      <c r="B23">
        <v>2039</v>
      </c>
      <c r="D23" s="143" t="s">
        <v>316</v>
      </c>
      <c r="E23" s="145" t="s">
        <v>283</v>
      </c>
      <c r="F23" s="147">
        <v>0.52900000000000003</v>
      </c>
      <c r="G23" s="47"/>
    </row>
    <row r="24" spans="2:7">
      <c r="B24">
        <v>2040</v>
      </c>
      <c r="D24" s="142" t="s">
        <v>317</v>
      </c>
      <c r="E24" s="144" t="s">
        <v>283</v>
      </c>
      <c r="F24" s="148">
        <v>0.38400000000000001</v>
      </c>
      <c r="G24" s="47"/>
    </row>
    <row r="25" spans="2:7">
      <c r="B25">
        <v>2041</v>
      </c>
      <c r="D25" s="143" t="s">
        <v>318</v>
      </c>
      <c r="E25" s="145" t="s">
        <v>319</v>
      </c>
      <c r="F25" s="146">
        <v>1.262</v>
      </c>
      <c r="G25" s="47"/>
    </row>
    <row r="26" spans="2:7">
      <c r="B26">
        <v>2042</v>
      </c>
      <c r="D26" s="142" t="s">
        <v>320</v>
      </c>
      <c r="E26" s="144" t="s">
        <v>319</v>
      </c>
      <c r="F26" s="146">
        <v>1.262</v>
      </c>
      <c r="G26" s="47"/>
    </row>
    <row r="27" spans="2:7">
      <c r="B27">
        <v>2043</v>
      </c>
      <c r="D27" s="143" t="s">
        <v>321</v>
      </c>
      <c r="E27" s="145" t="s">
        <v>319</v>
      </c>
      <c r="F27" s="146">
        <v>1.262</v>
      </c>
      <c r="G27" s="47"/>
    </row>
    <row r="28" spans="2:7">
      <c r="B28">
        <v>2044</v>
      </c>
      <c r="D28" s="142" t="s">
        <v>322</v>
      </c>
      <c r="E28" s="144" t="s">
        <v>319</v>
      </c>
      <c r="F28" s="146">
        <v>1.262</v>
      </c>
      <c r="G28" s="47"/>
    </row>
    <row r="29" spans="2:7">
      <c r="B29">
        <v>2045</v>
      </c>
      <c r="D29" s="143" t="s">
        <v>323</v>
      </c>
      <c r="E29" s="145" t="s">
        <v>319</v>
      </c>
      <c r="F29" s="146">
        <v>1.262</v>
      </c>
      <c r="G29" s="47"/>
    </row>
    <row r="30" spans="2:7">
      <c r="B30">
        <v>2046</v>
      </c>
      <c r="D30" s="142" t="s">
        <v>324</v>
      </c>
      <c r="E30" s="144" t="s">
        <v>319</v>
      </c>
      <c r="F30" s="146">
        <v>1.262</v>
      </c>
      <c r="G30" s="47"/>
    </row>
    <row r="31" spans="2:7">
      <c r="B31">
        <v>2047</v>
      </c>
      <c r="D31" s="143" t="s">
        <v>325</v>
      </c>
      <c r="E31" s="145" t="s">
        <v>319</v>
      </c>
      <c r="F31" s="146">
        <v>1.262</v>
      </c>
      <c r="G31" s="47"/>
    </row>
    <row r="32" spans="2:7">
      <c r="B32">
        <v>2048</v>
      </c>
      <c r="D32" s="142" t="s">
        <v>326</v>
      </c>
      <c r="E32" s="144" t="s">
        <v>319</v>
      </c>
      <c r="F32" s="146">
        <v>1.262</v>
      </c>
      <c r="G32" s="47"/>
    </row>
    <row r="33" spans="2:7">
      <c r="B33">
        <v>2049</v>
      </c>
      <c r="D33" s="143" t="s">
        <v>327</v>
      </c>
      <c r="E33" s="145" t="s">
        <v>283</v>
      </c>
      <c r="F33" s="149">
        <v>0.94599999999999995</v>
      </c>
      <c r="G33" s="47"/>
    </row>
    <row r="34" spans="2:7">
      <c r="B34">
        <v>2050</v>
      </c>
      <c r="D34" s="142" t="s">
        <v>328</v>
      </c>
      <c r="E34" s="144" t="s">
        <v>283</v>
      </c>
      <c r="F34" s="148">
        <v>0.88200000000000001</v>
      </c>
      <c r="G34" s="47"/>
    </row>
    <row r="35" spans="2:7">
      <c r="D35" s="143" t="s">
        <v>329</v>
      </c>
      <c r="E35" s="145" t="s">
        <v>283</v>
      </c>
      <c r="F35" s="147">
        <v>0.751</v>
      </c>
      <c r="G35" s="47"/>
    </row>
    <row r="36" spans="2:7">
      <c r="D36" s="142" t="s">
        <v>330</v>
      </c>
      <c r="E36" s="144" t="s">
        <v>283</v>
      </c>
      <c r="F36" s="148">
        <v>0.59</v>
      </c>
      <c r="G36" s="47"/>
    </row>
    <row r="37" spans="2:7">
      <c r="D37" s="143" t="s">
        <v>331</v>
      </c>
      <c r="E37" s="145" t="s">
        <v>283</v>
      </c>
      <c r="F37" s="147">
        <v>0.58599999999999997</v>
      </c>
      <c r="G37" s="47"/>
    </row>
    <row r="38" spans="2:7">
      <c r="D38" s="142" t="s">
        <v>332</v>
      </c>
      <c r="E38" s="144" t="s">
        <v>283</v>
      </c>
      <c r="F38" s="148">
        <v>0.58399999999999996</v>
      </c>
      <c r="G38" s="47"/>
    </row>
    <row r="39" spans="2:7">
      <c r="D39" s="143" t="s">
        <v>333</v>
      </c>
      <c r="E39" s="145" t="s">
        <v>283</v>
      </c>
      <c r="F39" s="147">
        <v>0.56599999999999995</v>
      </c>
      <c r="G39" s="47"/>
    </row>
    <row r="40" spans="2:7">
      <c r="D40" s="142" t="s">
        <v>334</v>
      </c>
      <c r="E40" s="144" t="s">
        <v>335</v>
      </c>
      <c r="F40" s="146">
        <v>0.94599999999999995</v>
      </c>
      <c r="G40" s="47"/>
    </row>
    <row r="41" spans="2:7">
      <c r="D41" s="143" t="s">
        <v>336</v>
      </c>
      <c r="E41" s="145" t="s">
        <v>335</v>
      </c>
      <c r="F41" s="149">
        <v>0.94599999999999995</v>
      </c>
      <c r="G41" s="47"/>
    </row>
    <row r="42" spans="2:7">
      <c r="D42" s="142" t="s">
        <v>337</v>
      </c>
      <c r="E42" s="144" t="s">
        <v>335</v>
      </c>
      <c r="F42" s="146">
        <v>0.94599999999999995</v>
      </c>
      <c r="G42" s="47"/>
    </row>
    <row r="43" spans="2:7">
      <c r="D43" s="143" t="s">
        <v>338</v>
      </c>
      <c r="E43" s="145" t="s">
        <v>283</v>
      </c>
      <c r="F43" s="149">
        <v>0.91600000000000004</v>
      </c>
      <c r="G43" s="47"/>
    </row>
    <row r="44" spans="2:7">
      <c r="D44" s="142" t="s">
        <v>339</v>
      </c>
      <c r="E44" s="144" t="s">
        <v>283</v>
      </c>
      <c r="F44" s="148">
        <v>0.74099999999999999</v>
      </c>
      <c r="G44" s="47"/>
    </row>
    <row r="45" spans="2:7">
      <c r="D45" s="143" t="s">
        <v>340</v>
      </c>
      <c r="E45" s="145" t="s">
        <v>283</v>
      </c>
      <c r="F45" s="147">
        <v>0.67500000000000004</v>
      </c>
      <c r="G45" s="47"/>
    </row>
    <row r="46" spans="2:7">
      <c r="D46" s="142" t="s">
        <v>341</v>
      </c>
      <c r="E46" s="144" t="s">
        <v>283</v>
      </c>
      <c r="F46" s="148">
        <v>0.628</v>
      </c>
      <c r="G46" s="47"/>
    </row>
    <row r="47" spans="2:7">
      <c r="D47" s="143" t="s">
        <v>342</v>
      </c>
      <c r="E47" s="145" t="s">
        <v>283</v>
      </c>
      <c r="F47" s="147">
        <v>0.53800000000000003</v>
      </c>
      <c r="G47" s="47"/>
    </row>
    <row r="48" spans="2:7">
      <c r="D48" s="142" t="s">
        <v>343</v>
      </c>
      <c r="E48" s="144" t="s">
        <v>283</v>
      </c>
      <c r="F48" s="148">
        <v>0.53700000000000003</v>
      </c>
      <c r="G48" s="47"/>
    </row>
    <row r="49" spans="4:7">
      <c r="D49" s="143" t="s">
        <v>344</v>
      </c>
      <c r="E49" s="145" t="s">
        <v>283</v>
      </c>
      <c r="F49" s="147">
        <v>0.42399999999999999</v>
      </c>
      <c r="G49" s="47"/>
    </row>
    <row r="50" spans="4:7">
      <c r="D50" s="142" t="s">
        <v>345</v>
      </c>
      <c r="E50" s="144" t="s">
        <v>283</v>
      </c>
      <c r="F50" s="148">
        <v>0.41399999999999998</v>
      </c>
      <c r="G50" s="47"/>
    </row>
    <row r="51" spans="4:7">
      <c r="D51" s="143" t="s">
        <v>346</v>
      </c>
      <c r="E51" s="145" t="s">
        <v>283</v>
      </c>
      <c r="F51" s="147">
        <v>0.4</v>
      </c>
      <c r="G51" s="47"/>
    </row>
    <row r="52" spans="4:7">
      <c r="D52" s="142" t="s">
        <v>347</v>
      </c>
      <c r="E52" s="144" t="s">
        <v>283</v>
      </c>
      <c r="F52" s="148">
        <v>0.374</v>
      </c>
      <c r="G52" s="47"/>
    </row>
    <row r="53" spans="4:7">
      <c r="D53" s="143" t="s">
        <v>348</v>
      </c>
      <c r="E53" s="145" t="s">
        <v>283</v>
      </c>
      <c r="F53" s="147">
        <v>0.28999999999999998</v>
      </c>
      <c r="G53" s="47"/>
    </row>
    <row r="54" spans="4:7">
      <c r="D54" s="142" t="s">
        <v>349</v>
      </c>
      <c r="E54" s="144" t="s">
        <v>283</v>
      </c>
      <c r="F54" s="148">
        <v>0.26100000000000001</v>
      </c>
      <c r="G54" s="47"/>
    </row>
    <row r="55" spans="4:7">
      <c r="D55" s="143" t="s">
        <v>350</v>
      </c>
      <c r="E55" s="145" t="s">
        <v>283</v>
      </c>
      <c r="F55" s="147">
        <v>0.254</v>
      </c>
      <c r="G55" s="47"/>
    </row>
    <row r="56" spans="4:7">
      <c r="D56" s="142" t="s">
        <v>351</v>
      </c>
      <c r="E56" s="144" t="s">
        <v>283</v>
      </c>
      <c r="F56" s="148">
        <v>0.253</v>
      </c>
      <c r="G56" s="47"/>
    </row>
    <row r="57" spans="4:7">
      <c r="D57" s="143" t="s">
        <v>352</v>
      </c>
      <c r="E57" s="145" t="s">
        <v>283</v>
      </c>
      <c r="F57" s="147">
        <v>0.224</v>
      </c>
      <c r="G57" s="47"/>
    </row>
    <row r="58" spans="4:7">
      <c r="D58" s="142" t="s">
        <v>353</v>
      </c>
      <c r="E58" s="144" t="s">
        <v>283</v>
      </c>
      <c r="F58" s="148">
        <v>0.20399999999999999</v>
      </c>
      <c r="G58" s="47"/>
    </row>
    <row r="59" spans="4:7">
      <c r="D59" s="143" t="s">
        <v>354</v>
      </c>
      <c r="E59" s="145" t="s">
        <v>283</v>
      </c>
      <c r="F59" s="147">
        <v>0.152</v>
      </c>
      <c r="G59" s="47"/>
    </row>
    <row r="60" spans="4:7">
      <c r="D60" s="142" t="s">
        <v>355</v>
      </c>
      <c r="E60" s="144" t="s">
        <v>283</v>
      </c>
      <c r="F60" s="148">
        <v>0.13700000000000001</v>
      </c>
      <c r="G60" s="47"/>
    </row>
    <row r="61" spans="4:7">
      <c r="D61" s="143" t="s">
        <v>356</v>
      </c>
      <c r="E61" s="145" t="s">
        <v>283</v>
      </c>
      <c r="F61" s="147">
        <v>0.11700000000000001</v>
      </c>
      <c r="G61" s="47"/>
    </row>
    <row r="62" spans="4:7">
      <c r="D62" s="142" t="s">
        <v>357</v>
      </c>
      <c r="E62" s="144" t="s">
        <v>283</v>
      </c>
      <c r="F62" s="148">
        <v>0.10299999999999999</v>
      </c>
      <c r="G62" s="47"/>
    </row>
    <row r="63" spans="4:7">
      <c r="D63" s="143" t="s">
        <v>358</v>
      </c>
      <c r="E63" s="145" t="s">
        <v>283</v>
      </c>
      <c r="F63" s="147">
        <v>0.10199999999999999</v>
      </c>
      <c r="G63" s="47"/>
    </row>
    <row r="64" spans="4:7">
      <c r="D64" s="142" t="s">
        <v>359</v>
      </c>
      <c r="E64" s="144" t="s">
        <v>360</v>
      </c>
      <c r="F64" s="146">
        <v>0.91600000000000004</v>
      </c>
      <c r="G64" s="47"/>
    </row>
    <row r="65" spans="4:7">
      <c r="D65" s="143" t="s">
        <v>361</v>
      </c>
      <c r="E65" s="145" t="s">
        <v>360</v>
      </c>
      <c r="F65" s="149">
        <v>0.91600000000000004</v>
      </c>
      <c r="G65" s="47"/>
    </row>
    <row r="66" spans="4:7">
      <c r="D66" s="142" t="s">
        <v>362</v>
      </c>
      <c r="E66" s="144" t="s">
        <v>283</v>
      </c>
      <c r="F66" s="146">
        <v>1.47</v>
      </c>
      <c r="G66" s="47"/>
    </row>
    <row r="67" spans="4:7">
      <c r="D67" s="143" t="s">
        <v>363</v>
      </c>
      <c r="E67" s="145" t="s">
        <v>283</v>
      </c>
      <c r="F67" s="147">
        <v>0.53900000000000003</v>
      </c>
      <c r="G67" s="47"/>
    </row>
    <row r="68" spans="4:7">
      <c r="D68" s="142" t="s">
        <v>364</v>
      </c>
      <c r="E68" s="144" t="s">
        <v>283</v>
      </c>
      <c r="F68" s="148">
        <v>0.46700000000000003</v>
      </c>
      <c r="G68" s="47"/>
    </row>
    <row r="69" spans="4:7">
      <c r="D69" s="143" t="s">
        <v>365</v>
      </c>
      <c r="E69" s="145" t="s">
        <v>283</v>
      </c>
      <c r="F69" s="147">
        <v>0.45100000000000001</v>
      </c>
      <c r="G69" s="47"/>
    </row>
    <row r="70" spans="4:7">
      <c r="D70" s="142" t="s">
        <v>366</v>
      </c>
      <c r="E70" s="144" t="s">
        <v>283</v>
      </c>
      <c r="F70" s="148">
        <v>0.36899999999999999</v>
      </c>
      <c r="G70" s="47"/>
    </row>
    <row r="71" spans="4:7">
      <c r="D71" s="143" t="s">
        <v>367</v>
      </c>
      <c r="E71" s="145" t="s">
        <v>283</v>
      </c>
      <c r="F71" s="147">
        <v>0.26</v>
      </c>
      <c r="G71" s="47"/>
    </row>
    <row r="72" spans="4:7">
      <c r="D72" s="142" t="s">
        <v>368</v>
      </c>
      <c r="E72" s="144" t="s">
        <v>283</v>
      </c>
      <c r="F72" s="148">
        <v>0.20499999999999999</v>
      </c>
      <c r="G72" s="47"/>
    </row>
    <row r="73" spans="4:7">
      <c r="D73" s="143" t="s">
        <v>369</v>
      </c>
      <c r="E73" s="145" t="s">
        <v>283</v>
      </c>
      <c r="F73" s="147">
        <v>0.18099999999999999</v>
      </c>
      <c r="G73" s="47"/>
    </row>
    <row r="74" spans="4:7">
      <c r="D74" s="142" t="s">
        <v>370</v>
      </c>
      <c r="E74" s="144" t="s">
        <v>283</v>
      </c>
      <c r="F74" s="155">
        <v>3.85E-2</v>
      </c>
      <c r="G74" s="47"/>
    </row>
    <row r="75" spans="4:7">
      <c r="D75" s="143" t="s">
        <v>371</v>
      </c>
      <c r="E75" s="145" t="s">
        <v>372</v>
      </c>
      <c r="F75" s="149">
        <v>1.47</v>
      </c>
      <c r="G75" s="47"/>
    </row>
    <row r="76" spans="4:7">
      <c r="D76" s="142" t="s">
        <v>373</v>
      </c>
      <c r="E76" s="144" t="s">
        <v>283</v>
      </c>
      <c r="F76" s="146">
        <v>1.141</v>
      </c>
      <c r="G76" s="47"/>
    </row>
    <row r="77" spans="4:7">
      <c r="D77" s="143" t="s">
        <v>374</v>
      </c>
      <c r="E77" s="145" t="s">
        <v>283</v>
      </c>
      <c r="F77" s="147">
        <v>0.91100000000000003</v>
      </c>
      <c r="G77" s="47"/>
    </row>
    <row r="78" spans="4:7">
      <c r="D78" s="142" t="s">
        <v>375</v>
      </c>
      <c r="E78" s="144" t="s">
        <v>283</v>
      </c>
      <c r="F78" s="148">
        <v>0.88100000000000001</v>
      </c>
      <c r="G78" s="47"/>
    </row>
    <row r="79" spans="4:7">
      <c r="D79" s="143" t="s">
        <v>376</v>
      </c>
      <c r="E79" s="145" t="s">
        <v>283</v>
      </c>
      <c r="F79" s="147">
        <v>0.84499999999999997</v>
      </c>
      <c r="G79" s="47"/>
    </row>
    <row r="80" spans="4:7">
      <c r="D80" s="142" t="s">
        <v>377</v>
      </c>
      <c r="E80" s="144" t="s">
        <v>283</v>
      </c>
      <c r="F80" s="148">
        <v>0.58199999999999996</v>
      </c>
      <c r="G80" s="47"/>
    </row>
    <row r="81" spans="4:7">
      <c r="D81" s="143" t="s">
        <v>378</v>
      </c>
      <c r="E81" s="145" t="s">
        <v>283</v>
      </c>
      <c r="F81" s="147">
        <v>0.55500000000000005</v>
      </c>
      <c r="G81" s="47"/>
    </row>
    <row r="82" spans="4:7">
      <c r="D82" s="142" t="s">
        <v>379</v>
      </c>
      <c r="E82" s="144" t="s">
        <v>283</v>
      </c>
      <c r="F82" s="148">
        <v>0.54800000000000004</v>
      </c>
      <c r="G82" s="47"/>
    </row>
    <row r="83" spans="4:7">
      <c r="D83" s="143" t="s">
        <v>380</v>
      </c>
      <c r="E83" s="145" t="s">
        <v>283</v>
      </c>
      <c r="F83" s="147">
        <v>0.48599999999999999</v>
      </c>
      <c r="G83" s="47"/>
    </row>
    <row r="84" spans="4:7">
      <c r="D84" s="142" t="s">
        <v>381</v>
      </c>
      <c r="E84" s="144" t="s">
        <v>382</v>
      </c>
      <c r="F84" s="146">
        <v>1.141</v>
      </c>
      <c r="G84" s="47"/>
    </row>
    <row r="85" spans="4:7">
      <c r="D85" s="143" t="s">
        <v>383</v>
      </c>
      <c r="E85" s="145" t="s">
        <v>382</v>
      </c>
      <c r="F85" s="146">
        <v>1.141</v>
      </c>
      <c r="G85" s="47"/>
    </row>
    <row r="86" spans="4:7">
      <c r="D86" s="142" t="s">
        <v>384</v>
      </c>
      <c r="E86" s="144" t="s">
        <v>382</v>
      </c>
      <c r="F86" s="146">
        <v>1.141</v>
      </c>
      <c r="G86" s="47"/>
    </row>
    <row r="87" spans="4:7">
      <c r="D87" s="143" t="s">
        <v>385</v>
      </c>
      <c r="E87" s="145" t="s">
        <v>283</v>
      </c>
      <c r="F87" s="147">
        <v>0.43099999999999999</v>
      </c>
      <c r="G87" s="47"/>
    </row>
    <row r="88" spans="4:7">
      <c r="D88" s="142" t="s">
        <v>386</v>
      </c>
      <c r="E88" s="144" t="s">
        <v>283</v>
      </c>
      <c r="F88" s="146">
        <v>0.96699999999999997</v>
      </c>
      <c r="G88" s="47"/>
    </row>
    <row r="89" spans="4:7">
      <c r="D89" s="143" t="s">
        <v>387</v>
      </c>
      <c r="E89" s="145" t="s">
        <v>283</v>
      </c>
      <c r="F89" s="147">
        <v>0.746</v>
      </c>
      <c r="G89" s="47"/>
    </row>
    <row r="90" spans="4:7">
      <c r="D90" s="142" t="s">
        <v>388</v>
      </c>
      <c r="E90" s="144" t="s">
        <v>283</v>
      </c>
      <c r="F90" s="148">
        <v>0.64200000000000002</v>
      </c>
      <c r="G90" s="47"/>
    </row>
    <row r="91" spans="4:7">
      <c r="D91" s="143" t="s">
        <v>389</v>
      </c>
      <c r="E91" s="145" t="s">
        <v>283</v>
      </c>
      <c r="F91" s="147">
        <v>0.48799999999999999</v>
      </c>
      <c r="G91" s="47"/>
    </row>
    <row r="92" spans="4:7">
      <c r="D92" s="142" t="s">
        <v>390</v>
      </c>
      <c r="E92" s="144" t="s">
        <v>391</v>
      </c>
      <c r="F92" s="146">
        <v>0.96699999999999997</v>
      </c>
      <c r="G92" s="47"/>
    </row>
    <row r="93" spans="4:7">
      <c r="D93" s="143" t="e" vm="2">
        <v>#VALUE!</v>
      </c>
      <c r="E93" s="145" t="s">
        <v>315</v>
      </c>
      <c r="F93" s="147">
        <v>4.1000000000000002E-2</v>
      </c>
      <c r="G93" s="47"/>
    </row>
    <row r="94" spans="4:7">
      <c r="D94" s="143" t="e" vm="3">
        <v>#VALUE!</v>
      </c>
      <c r="E94" s="145">
        <v>2019</v>
      </c>
      <c r="F94" s="147">
        <v>0.66301690670000002</v>
      </c>
      <c r="G94" s="47"/>
    </row>
    <row r="95" spans="4:7">
      <c r="D95" s="143" t="e" vm="4">
        <v>#VALUE!</v>
      </c>
      <c r="E95" s="145" t="s">
        <v>315</v>
      </c>
      <c r="F95" s="147">
        <v>0.38100000000000001</v>
      </c>
      <c r="G95" s="47"/>
    </row>
    <row r="96" spans="4:7">
      <c r="D96" s="143" t="e" vm="5">
        <v>#VALUE!</v>
      </c>
      <c r="E96" s="145" t="s">
        <v>315</v>
      </c>
      <c r="F96" s="147">
        <v>0.54900000000000004</v>
      </c>
      <c r="G96" s="47"/>
    </row>
    <row r="97" spans="4:7">
      <c r="D97" s="143" t="e" vm="6">
        <v>#VALUE!</v>
      </c>
      <c r="E97" s="145" t="s">
        <v>315</v>
      </c>
      <c r="F97" s="147">
        <v>0.111</v>
      </c>
      <c r="G97" s="47"/>
    </row>
    <row r="98" spans="4:7">
      <c r="D98" s="143" t="e" vm="7">
        <v>#VALUE!</v>
      </c>
      <c r="E98" s="145" t="s">
        <v>315</v>
      </c>
      <c r="F98" s="147">
        <v>0.17</v>
      </c>
      <c r="G98" s="47"/>
    </row>
    <row r="99" spans="4:7">
      <c r="D99" s="143" t="e" vm="8">
        <v>#VALUE!</v>
      </c>
      <c r="E99" s="145" t="s">
        <v>315</v>
      </c>
      <c r="F99" s="147">
        <v>0.45</v>
      </c>
      <c r="G99" s="47"/>
    </row>
    <row r="100" spans="4:7">
      <c r="D100" s="143" t="e" vm="9">
        <v>#VALUE!</v>
      </c>
      <c r="E100" s="145" t="s">
        <v>315</v>
      </c>
      <c r="F100" s="147">
        <v>7.9000000000000001E-2</v>
      </c>
      <c r="G100" s="47"/>
    </row>
    <row r="101" spans="4:7">
      <c r="D101" s="143" t="e" vm="10">
        <v>#VALUE!</v>
      </c>
      <c r="E101" s="145" t="s">
        <v>315</v>
      </c>
      <c r="F101" s="147">
        <v>0.29099999999999998</v>
      </c>
      <c r="G101" s="47"/>
    </row>
    <row r="102" spans="4:7">
      <c r="D102" s="143" t="e" vm="1">
        <v>#VALUE!</v>
      </c>
      <c r="E102" s="145" t="s">
        <v>315</v>
      </c>
      <c r="F102" s="147">
        <v>0.105</v>
      </c>
      <c r="G102" s="47"/>
    </row>
    <row r="103" spans="4:7">
      <c r="D103" s="143" t="e" vm="11">
        <v>#VALUE!</v>
      </c>
      <c r="E103" s="145" t="s">
        <v>315</v>
      </c>
      <c r="F103" s="147">
        <v>0.03</v>
      </c>
      <c r="G103" s="47"/>
    </row>
    <row r="104" spans="4:7">
      <c r="D104" s="143" t="e" vm="12">
        <v>#VALUE!</v>
      </c>
      <c r="E104" s="145" t="s">
        <v>315</v>
      </c>
      <c r="F104" s="147">
        <v>0.23799999999999999</v>
      </c>
      <c r="G104" s="47"/>
    </row>
    <row r="105" spans="4:7">
      <c r="D105" s="143" t="e" vm="13">
        <v>#VALUE!</v>
      </c>
      <c r="E105" s="145" t="s">
        <v>315</v>
      </c>
      <c r="F105" s="147">
        <v>0.129</v>
      </c>
      <c r="G105" s="47"/>
    </row>
    <row r="106" spans="4:7">
      <c r="D106" s="3" t="e" vm="14">
        <v>#VALUE!</v>
      </c>
      <c r="E106" s="3" t="s">
        <v>315</v>
      </c>
      <c r="F106" s="3">
        <v>0.152</v>
      </c>
      <c r="G106" s="47"/>
    </row>
    <row r="107" spans="4:7">
      <c r="D107" t="s">
        <v>392</v>
      </c>
      <c r="E107" t="s">
        <v>393</v>
      </c>
      <c r="F107" s="3">
        <v>0.26700000000000002</v>
      </c>
      <c r="G107" s="47"/>
    </row>
    <row r="108" spans="4:7">
      <c r="D108" s="42" t="s">
        <v>394</v>
      </c>
      <c r="G108" s="47"/>
    </row>
    <row r="109" spans="4:7">
      <c r="G109" s="47"/>
    </row>
    <row r="110" spans="4:7">
      <c r="G110" s="47"/>
    </row>
    <row r="111" spans="4:7">
      <c r="G111" s="47"/>
    </row>
    <row r="112" spans="4:7">
      <c r="G112" s="47"/>
    </row>
    <row r="113" spans="7:7">
      <c r="G113" s="47"/>
    </row>
    <row r="114" spans="7:7">
      <c r="G114" s="47"/>
    </row>
    <row r="115" spans="7:7">
      <c r="G115" s="47"/>
    </row>
    <row r="116" spans="7:7">
      <c r="G116" s="47"/>
    </row>
    <row r="117" spans="7:7">
      <c r="G117" s="47"/>
    </row>
    <row r="118" spans="7:7">
      <c r="G118" s="47"/>
    </row>
    <row r="119" spans="7:7">
      <c r="G119" s="47"/>
    </row>
    <row r="120" spans="7:7">
      <c r="G120" s="47"/>
    </row>
    <row r="121" spans="7:7">
      <c r="G121" s="47"/>
    </row>
    <row r="122" spans="7:7">
      <c r="G122" s="47"/>
    </row>
    <row r="123" spans="7:7">
      <c r="G123" s="47"/>
    </row>
    <row r="124" spans="7:7">
      <c r="G124" s="47"/>
    </row>
    <row r="125" spans="7:7">
      <c r="G125" s="47"/>
    </row>
    <row r="126" spans="7:7">
      <c r="G126" s="47"/>
    </row>
    <row r="127" spans="7:7">
      <c r="G127" s="47"/>
    </row>
    <row r="128" spans="7:7">
      <c r="G128" s="47"/>
    </row>
    <row r="129" spans="7:7">
      <c r="G129" s="47"/>
    </row>
    <row r="130" spans="7:7">
      <c r="G130" s="47"/>
    </row>
    <row r="131" spans="7:7">
      <c r="G131" s="47"/>
    </row>
    <row r="132" spans="7:7">
      <c r="G132" s="47"/>
    </row>
    <row r="133" spans="7:7">
      <c r="G133" s="47"/>
    </row>
    <row r="134" spans="7:7">
      <c r="G134" s="47"/>
    </row>
    <row r="135" spans="7:7">
      <c r="G135" s="47"/>
    </row>
    <row r="136" spans="7:7">
      <c r="G136" s="47"/>
    </row>
    <row r="137" spans="7:7">
      <c r="G137" s="47"/>
    </row>
    <row r="138" spans="7:7">
      <c r="G138" s="47"/>
    </row>
    <row r="139" spans="7:7">
      <c r="G139" s="47"/>
    </row>
    <row r="140" spans="7:7">
      <c r="G140" s="47"/>
    </row>
    <row r="141" spans="7:7">
      <c r="G141" s="47"/>
    </row>
    <row r="142" spans="7:7">
      <c r="G142" s="47"/>
    </row>
    <row r="143" spans="7:7">
      <c r="G143" s="47"/>
    </row>
    <row r="144" spans="7:7">
      <c r="G144" s="47"/>
    </row>
    <row r="145" spans="7:7">
      <c r="G145" s="47"/>
    </row>
    <row r="146" spans="7:7">
      <c r="G146" s="47"/>
    </row>
    <row r="147" spans="7:7">
      <c r="G147" s="47"/>
    </row>
    <row r="148" spans="7:7">
      <c r="G148" s="47"/>
    </row>
    <row r="149" spans="7:7">
      <c r="G149" s="47"/>
    </row>
    <row r="150" spans="7:7">
      <c r="G150" s="47"/>
    </row>
    <row r="151" spans="7:7">
      <c r="G151" s="47"/>
    </row>
    <row r="152" spans="7:7">
      <c r="G152" s="47"/>
    </row>
    <row r="153" spans="7:7">
      <c r="G153" s="47"/>
    </row>
    <row r="154" spans="7:7">
      <c r="G154" s="47"/>
    </row>
    <row r="155" spans="7:7">
      <c r="G155" s="47"/>
    </row>
    <row r="156" spans="7:7">
      <c r="G156" s="47"/>
    </row>
    <row r="157" spans="7:7">
      <c r="G157" s="47"/>
    </row>
    <row r="158" spans="7:7">
      <c r="G158" s="47"/>
    </row>
    <row r="159" spans="7:7">
      <c r="G159" s="47"/>
    </row>
    <row r="160" spans="7:7">
      <c r="G160" s="47"/>
    </row>
    <row r="161" spans="7:7">
      <c r="G161" s="47"/>
    </row>
    <row r="162" spans="7:7">
      <c r="G162" s="47"/>
    </row>
    <row r="163" spans="7:7">
      <c r="G163" s="47"/>
    </row>
    <row r="164" spans="7:7">
      <c r="G164" s="47"/>
    </row>
    <row r="165" spans="7:7">
      <c r="G165" s="47"/>
    </row>
    <row r="166" spans="7:7">
      <c r="G166" s="47"/>
    </row>
    <row r="167" spans="7:7">
      <c r="G167" s="47"/>
    </row>
    <row r="168" spans="7:7">
      <c r="G168" s="47"/>
    </row>
    <row r="169" spans="7:7">
      <c r="G169" s="47"/>
    </row>
    <row r="170" spans="7:7">
      <c r="G170" s="47"/>
    </row>
    <row r="171" spans="7:7">
      <c r="G171" s="47"/>
    </row>
    <row r="172" spans="7:7">
      <c r="G172" s="47"/>
    </row>
    <row r="173" spans="7:7">
      <c r="G173" s="47"/>
    </row>
    <row r="174" spans="7:7">
      <c r="G174" s="47"/>
    </row>
    <row r="175" spans="7:7">
      <c r="G175" s="47"/>
    </row>
    <row r="176" spans="7:7">
      <c r="G176" s="47"/>
    </row>
    <row r="177" spans="7:7">
      <c r="G177" s="47"/>
    </row>
    <row r="178" spans="7:7">
      <c r="G178" s="47"/>
    </row>
    <row r="179" spans="7:7">
      <c r="G179" s="47"/>
    </row>
    <row r="180" spans="7:7">
      <c r="G180" s="47"/>
    </row>
    <row r="181" spans="7:7">
      <c r="G181" s="47"/>
    </row>
    <row r="182" spans="7:7">
      <c r="G182" s="47"/>
    </row>
    <row r="183" spans="7:7">
      <c r="G183" s="47"/>
    </row>
    <row r="184" spans="7:7">
      <c r="G184" s="47"/>
    </row>
    <row r="185" spans="7:7">
      <c r="G185" s="47"/>
    </row>
    <row r="186" spans="7:7">
      <c r="G186" s="47"/>
    </row>
    <row r="187" spans="7:7">
      <c r="G187" s="47"/>
    </row>
    <row r="188" spans="7:7">
      <c r="G188" s="47"/>
    </row>
    <row r="189" spans="7:7">
      <c r="G189" s="47"/>
    </row>
    <row r="190" spans="7:7">
      <c r="G190" s="47"/>
    </row>
    <row r="191" spans="7:7">
      <c r="G191" s="47"/>
    </row>
    <row r="192" spans="7:7">
      <c r="G192" s="47"/>
    </row>
    <row r="193" spans="7:7">
      <c r="G193" s="47"/>
    </row>
    <row r="194" spans="7:7">
      <c r="G194" s="47"/>
    </row>
    <row r="195" spans="7:7">
      <c r="G195" s="47"/>
    </row>
    <row r="196" spans="7:7">
      <c r="G196" s="47"/>
    </row>
    <row r="197" spans="7:7">
      <c r="G197" s="47"/>
    </row>
    <row r="198" spans="7:7">
      <c r="G198" s="47"/>
    </row>
    <row r="199" spans="7:7">
      <c r="G199" s="47"/>
    </row>
    <row r="201" spans="7:7">
      <c r="G201" s="47"/>
    </row>
    <row r="202" spans="7:7">
      <c r="G202" s="47"/>
    </row>
    <row r="203" spans="7:7">
      <c r="G203" s="47"/>
    </row>
    <row r="204" spans="7:7">
      <c r="G204" s="47"/>
    </row>
    <row r="205" spans="7:7">
      <c r="G205" s="47"/>
    </row>
    <row r="206" spans="7:7">
      <c r="G206" s="47"/>
    </row>
    <row r="207" spans="7:7">
      <c r="G207" s="47"/>
    </row>
    <row r="208" spans="7:7">
      <c r="G208" s="47"/>
    </row>
    <row r="209" spans="7:7">
      <c r="G209" s="47"/>
    </row>
    <row r="210" spans="7:7">
      <c r="G210" s="47"/>
    </row>
    <row r="211" spans="7:7">
      <c r="G211" s="47"/>
    </row>
    <row r="212" spans="7:7">
      <c r="G212" s="47"/>
    </row>
    <row r="213" spans="7:7">
      <c r="G213" s="47"/>
    </row>
    <row r="214" spans="7:7">
      <c r="G214" s="47"/>
    </row>
    <row r="215" spans="7:7">
      <c r="G215" s="47"/>
    </row>
    <row r="216" spans="7:7">
      <c r="G216" s="47"/>
    </row>
    <row r="217" spans="7:7">
      <c r="G217" s="47"/>
    </row>
    <row r="218" spans="7:7">
      <c r="G218" s="47"/>
    </row>
    <row r="219" spans="7:7">
      <c r="G219" s="47"/>
    </row>
    <row r="220" spans="7:7">
      <c r="G220" s="47"/>
    </row>
    <row r="221" spans="7:7">
      <c r="G221" s="47"/>
    </row>
    <row r="222" spans="7:7">
      <c r="G222" s="47"/>
    </row>
    <row r="223" spans="7:7">
      <c r="G223" s="47"/>
    </row>
    <row r="224" spans="7:7">
      <c r="G224" s="47"/>
    </row>
    <row r="225" spans="7:7">
      <c r="G225" s="47"/>
    </row>
    <row r="226" spans="7:7">
      <c r="G226" s="47"/>
    </row>
    <row r="227" spans="7:7">
      <c r="G227" s="47"/>
    </row>
    <row r="228" spans="7:7">
      <c r="G228" s="47"/>
    </row>
    <row r="229" spans="7:7">
      <c r="G229" s="47"/>
    </row>
  </sheetData>
  <sheetProtection algorithmName="SHA-512" hashValue="QEyxgkHHStLhtfqXtp5PlI4nk8UPsBsMAAB5pJ8CEaQaplJn0Y69OeFwaPNXMrXfKLtKbMR/0m2RhLNeylq9gA==" saltValue="ANtD8W3ZawMn/IdetXlvDw==" spinCount="100000" sheet="1" objects="1" scenarios="1"/>
  <hyperlinks>
    <hyperlink ref="K3" r:id="rId1" xr:uid="{0D5F7843-5821-4EC4-8699-A100D77488A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37971D-612F-4A62-AD12-3DCF0506263E}">
  <sheetPr>
    <tabColor theme="1"/>
  </sheetPr>
  <dimension ref="A1:F16"/>
  <sheetViews>
    <sheetView workbookViewId="0">
      <selection activeCell="A17" sqref="A17"/>
    </sheetView>
  </sheetViews>
  <sheetFormatPr defaultColWidth="8.75" defaultRowHeight="15.75"/>
  <cols>
    <col min="1" max="2" width="9.125" customWidth="1"/>
    <col min="3" max="3" width="19" bestFit="1" customWidth="1"/>
    <col min="4" max="4" width="23.5" bestFit="1" customWidth="1"/>
    <col min="5" max="5" width="29.25" bestFit="1" customWidth="1"/>
    <col min="6" max="6" width="22.625" customWidth="1"/>
  </cols>
  <sheetData>
    <row r="1" spans="1:6" ht="41.25" customHeight="1">
      <c r="A1" s="123" t="s">
        <v>395</v>
      </c>
      <c r="B1" s="123" t="s">
        <v>396</v>
      </c>
      <c r="C1" s="123" t="s">
        <v>397</v>
      </c>
      <c r="D1" s="123" t="s">
        <v>398</v>
      </c>
      <c r="E1" s="123" t="s">
        <v>399</v>
      </c>
      <c r="F1" s="123" t="s">
        <v>400</v>
      </c>
    </row>
    <row r="2" spans="1:6">
      <c r="A2" s="123" t="s">
        <v>401</v>
      </c>
      <c r="B2" s="123" t="s">
        <v>402</v>
      </c>
      <c r="C2" s="123" t="s">
        <v>403</v>
      </c>
      <c r="D2" s="123" t="s">
        <v>404</v>
      </c>
      <c r="E2" s="123">
        <v>24.724</v>
      </c>
    </row>
    <row r="3" spans="1:6">
      <c r="A3" t="s">
        <v>405</v>
      </c>
      <c r="B3" t="s">
        <v>406</v>
      </c>
      <c r="C3" t="s">
        <v>407</v>
      </c>
      <c r="D3" t="s">
        <v>408</v>
      </c>
      <c r="E3">
        <v>1.105</v>
      </c>
    </row>
    <row r="4" spans="1:6">
      <c r="A4" s="123" t="s">
        <v>409</v>
      </c>
      <c r="B4" s="123" t="s">
        <v>410</v>
      </c>
      <c r="C4" s="123" t="s">
        <v>411</v>
      </c>
      <c r="D4" s="123" t="s">
        <v>412</v>
      </c>
      <c r="E4" s="123">
        <v>7.4528999999999996</v>
      </c>
      <c r="F4">
        <v>7.4710000000000001</v>
      </c>
    </row>
    <row r="5" spans="1:6">
      <c r="A5" s="123" t="s">
        <v>413</v>
      </c>
      <c r="B5" s="123" t="s">
        <v>414</v>
      </c>
      <c r="C5" s="123" t="s">
        <v>415</v>
      </c>
      <c r="D5" s="123" t="s">
        <v>416</v>
      </c>
      <c r="E5" s="123">
        <v>1.6263000000000001</v>
      </c>
    </row>
    <row r="6" spans="1:6">
      <c r="A6" s="123" t="s">
        <v>417</v>
      </c>
      <c r="B6" s="123" t="s">
        <v>418</v>
      </c>
      <c r="C6" s="123" t="s">
        <v>419</v>
      </c>
      <c r="D6" s="123" t="s">
        <v>420</v>
      </c>
      <c r="E6" s="123">
        <v>11.096</v>
      </c>
      <c r="F6" s="123">
        <v>10.55</v>
      </c>
    </row>
    <row r="7" spans="1:6">
      <c r="A7" s="123" t="s">
        <v>370</v>
      </c>
      <c r="B7" s="123" t="s">
        <v>421</v>
      </c>
      <c r="C7" s="123" t="s">
        <v>422</v>
      </c>
      <c r="D7" s="123" t="s">
        <v>423</v>
      </c>
      <c r="E7" s="123">
        <v>5.3617999999999997</v>
      </c>
    </row>
    <row r="8" spans="1:6">
      <c r="A8" s="123" t="s">
        <v>424</v>
      </c>
      <c r="B8" s="123" t="s">
        <v>425</v>
      </c>
      <c r="C8" s="123" t="s">
        <v>426</v>
      </c>
      <c r="D8" s="123" t="s">
        <v>427</v>
      </c>
      <c r="E8" s="123">
        <v>1.4641999999999999</v>
      </c>
    </row>
    <row r="9" spans="1:6">
      <c r="A9" s="123" t="s">
        <v>428</v>
      </c>
      <c r="B9" s="123" t="s">
        <v>429</v>
      </c>
      <c r="C9" s="123" t="s">
        <v>430</v>
      </c>
      <c r="D9" s="123" t="s">
        <v>431</v>
      </c>
      <c r="E9" s="123">
        <v>8.6313999999999993</v>
      </c>
    </row>
    <row r="10" spans="1:6">
      <c r="A10" s="123" t="s">
        <v>333</v>
      </c>
      <c r="B10" s="123" t="s">
        <v>432</v>
      </c>
      <c r="C10" s="123" t="s">
        <v>433</v>
      </c>
      <c r="D10" s="123" t="s">
        <v>434</v>
      </c>
      <c r="E10" s="123">
        <v>156.33000000000001</v>
      </c>
    </row>
    <row r="11" spans="1:6">
      <c r="A11" s="123" t="s">
        <v>363</v>
      </c>
      <c r="B11" s="123" t="s">
        <v>435</v>
      </c>
      <c r="C11" s="123" t="s">
        <v>436</v>
      </c>
      <c r="D11" s="123" t="s">
        <v>437</v>
      </c>
      <c r="E11" s="123">
        <v>18.723099999999999</v>
      </c>
    </row>
    <row r="12" spans="1:6">
      <c r="A12" s="123" t="s">
        <v>438</v>
      </c>
      <c r="B12" s="123" t="s">
        <v>439</v>
      </c>
      <c r="C12" s="123" t="s">
        <v>440</v>
      </c>
      <c r="D12" s="123" t="s">
        <v>441</v>
      </c>
      <c r="E12" s="123">
        <v>11.240500000000001</v>
      </c>
      <c r="F12">
        <v>10.113</v>
      </c>
    </row>
    <row r="13" spans="1:6">
      <c r="A13" s="123" t="s">
        <v>356</v>
      </c>
      <c r="B13" s="123" t="s">
        <v>442</v>
      </c>
      <c r="C13" s="123" t="s">
        <v>443</v>
      </c>
      <c r="D13" s="123" t="s">
        <v>444</v>
      </c>
      <c r="E13" s="123">
        <v>0.92600000000000005</v>
      </c>
    </row>
    <row r="14" spans="1:6">
      <c r="A14" s="123" t="s">
        <v>445</v>
      </c>
      <c r="B14" s="123" t="s">
        <v>446</v>
      </c>
      <c r="C14" s="123" t="s">
        <v>447</v>
      </c>
      <c r="D14" s="123" t="s">
        <v>448</v>
      </c>
      <c r="E14" s="123">
        <v>0.86909999999999998</v>
      </c>
    </row>
    <row r="16" spans="1:6">
      <c r="A16" t="s">
        <v>449</v>
      </c>
    </row>
  </sheetData>
  <sheetProtection algorithmName="SHA-512" hashValue="/NNlRED6f4vRwq5cAAD+fNCZOhqQ5kXhsojKfRdoFu7eXRDzb0gcRMQXbk20GRKXWuM4ipSazyL+XRgD6qdHaA==" saltValue="LR9FJn3MJe2gWQIyb5+E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98057F4841C804A938B2B41FE862277" ma:contentTypeVersion="22" ma:contentTypeDescription="Create a new document." ma:contentTypeScope="" ma:versionID="6f5ed7ceb1e2e1fde8df962d1b87744f">
  <xsd:schema xmlns:xsd="http://www.w3.org/2001/XMLSchema" xmlns:xs="http://www.w3.org/2001/XMLSchema" xmlns:p="http://schemas.microsoft.com/office/2006/metadata/properties" xmlns:ns2="7fe32513-0a89-4245-8743-73ae4252805e" xmlns:ns3="dabf60c5-6c5a-4c11-be22-e66acbedf131" xmlns:ns4="20c1abfa-485b-41c9-a329-38772ca1fd48" targetNamespace="http://schemas.microsoft.com/office/2006/metadata/properties" ma:root="true" ma:fieldsID="24988e36de5cae89ffe73ef60450d97a" ns2:_="" ns3:_="" ns4:_="">
    <xsd:import namespace="7fe32513-0a89-4245-8743-73ae4252805e"/>
    <xsd:import namespace="dabf60c5-6c5a-4c11-be22-e66acbedf131"/>
    <xsd:import namespace="20c1abfa-485b-41c9-a329-38772ca1fd4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Location" minOccurs="0"/>
                <xsd:element ref="ns3:lcf76f155ced4ddcb4097134ff3c332f" minOccurs="0"/>
                <xsd:element ref="ns4:TaxCatchAll" minOccurs="0"/>
                <xsd:element ref="ns3:MediaServiceObjectDetectorVersions" minOccurs="0"/>
                <xsd:element ref="ns3:MediaServiceSearchProperties" minOccurs="0"/>
                <xsd:element ref="ns3: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e32513-0a89-4245-8743-73ae4252805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abf60c5-6c5a-4c11-be22-e66acbedf131"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8169e7-20d4-4f95-9450-953b2d8ea51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_Flow_SignoffStatus" ma:index="26"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0c1abfa-485b-41c9-a329-38772ca1fd48"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df396599-22f4-4f39-a4a9-adfd0386017a}" ma:internalName="TaxCatchAll" ma:showField="CatchAllData" ma:web="7fe32513-0a89-4245-8743-73ae4252805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7fe32513-0a89-4245-8743-73ae4252805e">
      <UserInfo>
        <DisplayName>William Gagnon</DisplayName>
        <AccountId>3643</AccountId>
        <AccountType/>
      </UserInfo>
      <UserInfo>
        <DisplayName>Kim Top</DisplayName>
        <AccountId>233</AccountId>
        <AccountType/>
      </UserInfo>
      <UserInfo>
        <DisplayName>Kady Cowan</DisplayName>
        <AccountId>2239</AccountId>
        <AccountType/>
      </UserInfo>
      <UserInfo>
        <DisplayName>Richard Mueting</DisplayName>
        <AccountId>1253</AccountId>
        <AccountType/>
      </UserInfo>
      <UserInfo>
        <DisplayName>MSFCH-Tanzania-eLog</DisplayName>
        <AccountId>4497</AccountId>
        <AccountType/>
      </UserInfo>
      <UserInfo>
        <DisplayName>Maelle CHARRIER</DisplayName>
        <AccountId>4908</AccountId>
        <AccountType/>
      </UserInfo>
      <UserInfo>
        <DisplayName>Konstantinos GEORGIOU</DisplayName>
        <AccountId>7808</AccountId>
        <AccountType/>
      </UserInfo>
      <UserInfo>
        <DisplayName>Neo Tsotetsi</DisplayName>
        <AccountId>7073</AccountId>
        <AccountType/>
      </UserInfo>
      <UserInfo>
        <DisplayName>Massimo Ravasini</DisplayName>
        <AccountId>3252</AccountId>
        <AccountType/>
      </UserInfo>
      <UserInfo>
        <DisplayName>Joaquim Hempel (MSF)</DisplayName>
        <AccountId>5451</AccountId>
        <AccountType/>
      </UserInfo>
      <UserInfo>
        <DisplayName>Louise Linnander</DisplayName>
        <AccountId>1190</AccountId>
        <AccountType/>
      </UserInfo>
      <UserInfo>
        <DisplayName>Sylva Horáková</DisplayName>
        <AccountId>91</AccountId>
        <AccountType/>
      </UserInfo>
      <UserInfo>
        <DisplayName>Katerina Lecchi</DisplayName>
        <AccountId>2724</AccountId>
        <AccountType/>
      </UserInfo>
      <UserInfo>
        <DisplayName>Hyunjin Kong</DisplayName>
        <AccountId>7743</AccountId>
        <AccountType/>
      </UserInfo>
      <UserInfo>
        <DisplayName>Julia Hitzler</DisplayName>
        <AccountId>5525</AccountId>
        <AccountType/>
      </UserInfo>
      <UserInfo>
        <DisplayName>Lars Laurent</DisplayName>
        <AccountId>2128</AccountId>
        <AccountType/>
      </UserInfo>
      <UserInfo>
        <DisplayName>Christophe Demez</DisplayName>
        <AccountId>1901</AccountId>
        <AccountType/>
      </UserInfo>
      <UserInfo>
        <DisplayName>MSFCH-Mexico-LogCo</DisplayName>
        <AccountId>5391</AccountId>
        <AccountType/>
      </UserInfo>
      <UserInfo>
        <DisplayName>Gabrielle Wang</DisplayName>
        <AccountId>585</AccountId>
        <AccountType/>
      </UserInfo>
      <UserInfo>
        <DisplayName>Farhat Salim</DisplayName>
        <AccountId>7682</AccountId>
        <AccountType/>
      </UserInfo>
      <UserInfo>
        <DisplayName>Claire Van Fossen</DisplayName>
        <AccountId>6652</AccountId>
        <AccountType/>
      </UserInfo>
      <UserInfo>
        <DisplayName>Deepesh Jain (HK)</DisplayName>
        <AccountId>7379</AccountId>
        <AccountType/>
      </UserInfo>
      <UserInfo>
        <DisplayName>Malin Magnfält</DisplayName>
        <AccountId>72</AccountId>
        <AccountType/>
      </UserInfo>
      <UserInfo>
        <DisplayName>Emmanuel Yussuf</DisplayName>
        <AccountId>3698</AccountId>
        <AccountType/>
      </UserInfo>
      <UserInfo>
        <DisplayName>Paolo SEVEGNES</DisplayName>
        <AccountId>7840</AccountId>
        <AccountType/>
      </UserInfo>
      <UserInfo>
        <DisplayName>Sophie Weiss</DisplayName>
        <AccountId>8338</AccountId>
        <AccountType/>
      </UserInfo>
    </SharedWithUsers>
    <lcf76f155ced4ddcb4097134ff3c332f xmlns="dabf60c5-6c5a-4c11-be22-e66acbedf131">
      <Terms xmlns="http://schemas.microsoft.com/office/infopath/2007/PartnerControls"/>
    </lcf76f155ced4ddcb4097134ff3c332f>
    <TaxCatchAll xmlns="20c1abfa-485b-41c9-a329-38772ca1fd48" xsi:nil="true"/>
    <_Flow_SignoffStatus xmlns="dabf60c5-6c5a-4c11-be22-e66acbedf131"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5AF4B88-815E-4B21-953F-96C00A2AC15E}"/>
</file>

<file path=customXml/itemProps2.xml><?xml version="1.0" encoding="utf-8"?>
<ds:datastoreItem xmlns:ds="http://schemas.openxmlformats.org/officeDocument/2006/customXml" ds:itemID="{191BA637-2250-4329-8288-9E5BBF39F8E2}"/>
</file>

<file path=customXml/itemProps3.xml><?xml version="1.0" encoding="utf-8"?>
<ds:datastoreItem xmlns:ds="http://schemas.openxmlformats.org/officeDocument/2006/customXml" ds:itemID="{60203C40-A372-4D1D-B43D-6255C7D685E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Art Blundell</dc:creator>
  <cp:keywords/>
  <dc:description/>
  <cp:lastModifiedBy>Maelle CHARRIER</cp:lastModifiedBy>
  <cp:revision/>
  <dcterms:created xsi:type="dcterms:W3CDTF">2019-05-06T23:07:31Z</dcterms:created>
  <dcterms:modified xsi:type="dcterms:W3CDTF">2025-01-29T14:36:37Z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0x010100398057F4841C804A938B2B41FE862277</vt:lpwstr>
  </property>
  <property fmtid="{D5CDD505-2E9C-101B-9397-08002B2CF9AE}" pid="3" name="MediaServiceImageTags">
    <vt:lpwstr/>
  </property>
</Properties>
</file>